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45" windowWidth="28515" windowHeight="12030"/>
  </bookViews>
  <sheets>
    <sheet name="PU Holds" sheetId="1" r:id="rId1"/>
    <sheet name="MACROS" sheetId="6" r:id="rId2"/>
    <sheet name="Info&amp;overview" sheetId="5" r:id="rId3"/>
    <sheet name="Fiberglass" sheetId="4" state="hidden" r:id="rId4"/>
  </sheets>
  <definedNames>
    <definedName name="_xlnm.Print_Area" localSheetId="0">'PU Holds'!$A$1:$Z$70</definedName>
  </definedNames>
  <calcPr calcId="145621"/>
</workbook>
</file>

<file path=xl/calcChain.xml><?xml version="1.0" encoding="utf-8"?>
<calcChain xmlns="http://schemas.openxmlformats.org/spreadsheetml/2006/main">
  <c r="S4" i="1" l="1"/>
  <c r="R4" i="1"/>
  <c r="Q4" i="1"/>
  <c r="P4" i="1"/>
  <c r="N4" i="1" l="1"/>
  <c r="M4" i="1"/>
  <c r="L4" i="1"/>
  <c r="K4" i="1"/>
  <c r="J4" i="1"/>
  <c r="I4" i="1"/>
  <c r="G4" i="1"/>
  <c r="F4" i="1"/>
  <c r="W74" i="1"/>
  <c r="U90" i="1"/>
  <c r="W90" i="1" s="1"/>
  <c r="E90" i="1"/>
  <c r="U89" i="1"/>
  <c r="V89" i="1" s="1"/>
  <c r="U88" i="1"/>
  <c r="V88" i="1" s="1"/>
  <c r="U87" i="1"/>
  <c r="V87" i="1" s="1"/>
  <c r="U86" i="1"/>
  <c r="V86" i="1" s="1"/>
  <c r="U85" i="1"/>
  <c r="V85" i="1" s="1"/>
  <c r="U84" i="1"/>
  <c r="V84" i="1" s="1"/>
  <c r="U83" i="1"/>
  <c r="V83" i="1" s="1"/>
  <c r="U82" i="1"/>
  <c r="V82" i="1" s="1"/>
  <c r="U81" i="1"/>
  <c r="V81" i="1" s="1"/>
  <c r="U80" i="1"/>
  <c r="V80" i="1" s="1"/>
  <c r="W87" i="1" l="1"/>
  <c r="W81" i="1"/>
  <c r="W80" i="1"/>
  <c r="X83" i="1"/>
  <c r="W83" i="1"/>
  <c r="W85" i="1"/>
  <c r="W89" i="1"/>
  <c r="W88" i="1"/>
  <c r="X87" i="1"/>
  <c r="W86" i="1"/>
  <c r="W84" i="1"/>
  <c r="W82" i="1"/>
  <c r="X82" i="1"/>
  <c r="X86" i="1"/>
  <c r="V90" i="1"/>
  <c r="X81" i="1"/>
  <c r="X85" i="1"/>
  <c r="X89" i="1"/>
  <c r="X80" i="1"/>
  <c r="X84" i="1"/>
  <c r="X88" i="1"/>
  <c r="X90" i="1"/>
  <c r="U12" i="6"/>
  <c r="U11" i="6"/>
  <c r="U10" i="6"/>
  <c r="U9" i="6"/>
  <c r="T12" i="6"/>
  <c r="T11" i="6"/>
  <c r="T10" i="6"/>
  <c r="T9" i="6"/>
  <c r="O4" i="1" l="1"/>
  <c r="U22" i="1"/>
  <c r="U10" i="1"/>
  <c r="U11" i="1"/>
  <c r="T4" i="1" l="1"/>
  <c r="H4" i="1"/>
  <c r="U79" i="1" l="1"/>
  <c r="X5" i="1" s="1"/>
  <c r="U78" i="1"/>
  <c r="U77" i="1"/>
  <c r="U76" i="1"/>
  <c r="U75" i="1"/>
  <c r="U74" i="1"/>
  <c r="U73" i="1"/>
  <c r="U72" i="1"/>
  <c r="W79" i="1"/>
  <c r="X6" i="1" s="1"/>
  <c r="W78" i="1" l="1"/>
  <c r="W77" i="1"/>
  <c r="W76" i="1"/>
  <c r="W75" i="1"/>
  <c r="W73" i="1"/>
  <c r="W72" i="1"/>
  <c r="U71" i="1"/>
  <c r="X71" i="1" s="1"/>
  <c r="E79" i="1"/>
  <c r="X78" i="1"/>
  <c r="X77" i="1"/>
  <c r="X76" i="1"/>
  <c r="X75" i="1"/>
  <c r="X74" i="1"/>
  <c r="X73" i="1"/>
  <c r="X72" i="1"/>
  <c r="W71" i="1" l="1"/>
  <c r="V71" i="1"/>
  <c r="X79" i="1"/>
  <c r="X7" i="1" s="1"/>
  <c r="V79" i="1"/>
  <c r="X4" i="1" s="1"/>
  <c r="V72" i="1"/>
  <c r="V73" i="1"/>
  <c r="V74" i="1"/>
  <c r="V75" i="1"/>
  <c r="V76" i="1"/>
  <c r="V77" i="1"/>
  <c r="V78" i="1"/>
  <c r="R4" i="6"/>
  <c r="Q4" i="6"/>
  <c r="O4" i="6"/>
  <c r="N4" i="6"/>
  <c r="M4" i="6"/>
  <c r="L4" i="6"/>
  <c r="K4" i="6"/>
  <c r="J4" i="6"/>
  <c r="I4" i="6"/>
  <c r="H4" i="6"/>
  <c r="G4" i="6"/>
  <c r="F4" i="6"/>
  <c r="U51" i="1" l="1"/>
  <c r="E51" i="1"/>
  <c r="X51" i="1" l="1"/>
  <c r="W51" i="1"/>
  <c r="V51" i="1"/>
  <c r="E70" i="1" l="1"/>
  <c r="U64" i="1" l="1"/>
  <c r="W64" i="1" s="1"/>
  <c r="U65" i="1"/>
  <c r="W65" i="1" s="1"/>
  <c r="U66" i="1"/>
  <c r="W66" i="1" s="1"/>
  <c r="U67" i="1"/>
  <c r="W67" i="1" s="1"/>
  <c r="U68" i="1"/>
  <c r="W68" i="1" s="1"/>
  <c r="U69" i="1"/>
  <c r="W69" i="1" s="1"/>
  <c r="U70" i="1"/>
  <c r="W70" i="1" s="1"/>
  <c r="V65" i="1" l="1"/>
  <c r="V64" i="1"/>
  <c r="X69" i="1"/>
  <c r="V69" i="1"/>
  <c r="V67" i="1"/>
  <c r="X70" i="1"/>
  <c r="X65" i="1"/>
  <c r="X66" i="1"/>
  <c r="V66" i="1"/>
  <c r="X64" i="1"/>
  <c r="V70" i="1"/>
  <c r="X67" i="1"/>
  <c r="V68" i="1"/>
  <c r="X68" i="1"/>
  <c r="E23" i="1" l="1"/>
  <c r="E63" i="1"/>
  <c r="E48" i="1"/>
  <c r="E32" i="1"/>
  <c r="E17" i="1"/>
  <c r="V12" i="6"/>
  <c r="V11" i="6"/>
  <c r="V10" i="6"/>
  <c r="V9" i="6"/>
  <c r="S9" i="6" l="1"/>
  <c r="S11" i="6"/>
  <c r="W10" i="6"/>
  <c r="S10" i="6"/>
  <c r="W12" i="6"/>
  <c r="S12" i="6"/>
  <c r="W11" i="6"/>
  <c r="W9" i="6"/>
  <c r="W6" i="6" l="1"/>
  <c r="X5" i="6"/>
  <c r="W4" i="6" l="1"/>
  <c r="F21" i="5" s="1"/>
  <c r="W5" i="6"/>
  <c r="U52" i="1"/>
  <c r="W52" i="1" l="1"/>
  <c r="U54" i="1"/>
  <c r="V54" i="1" s="1"/>
  <c r="X54" i="1" l="1"/>
  <c r="W54" i="1"/>
  <c r="U53" i="1" l="1"/>
  <c r="U55" i="1"/>
  <c r="U56" i="1"/>
  <c r="U57" i="1"/>
  <c r="W57" i="1" s="1"/>
  <c r="U58" i="1"/>
  <c r="U59" i="1"/>
  <c r="U60" i="1"/>
  <c r="U61" i="1"/>
  <c r="W61" i="1" s="1"/>
  <c r="U62" i="1"/>
  <c r="U63" i="1"/>
  <c r="V63" i="1" s="1"/>
  <c r="V62" i="1" l="1"/>
  <c r="W62" i="1"/>
  <c r="X56" i="1"/>
  <c r="W56" i="1"/>
  <c r="V58" i="1"/>
  <c r="W58" i="1"/>
  <c r="X63" i="1"/>
  <c r="W63" i="1"/>
  <c r="V55" i="1"/>
  <c r="W55" i="1"/>
  <c r="V53" i="1"/>
  <c r="W53" i="1"/>
  <c r="X59" i="1"/>
  <c r="W59" i="1"/>
  <c r="X60" i="1"/>
  <c r="W60" i="1"/>
  <c r="V59" i="1"/>
  <c r="X55" i="1"/>
  <c r="V52" i="1"/>
  <c r="V57" i="1"/>
  <c r="V61" i="1"/>
  <c r="V56" i="1"/>
  <c r="V60" i="1"/>
  <c r="X62" i="1"/>
  <c r="X58" i="1"/>
  <c r="X53" i="1"/>
  <c r="X61" i="1"/>
  <c r="X57" i="1"/>
  <c r="X52" i="1"/>
  <c r="U49" i="1" l="1"/>
  <c r="U50" i="1"/>
  <c r="X50" i="1" s="1"/>
  <c r="W50" i="1" l="1"/>
  <c r="X49" i="1"/>
  <c r="W49" i="1"/>
  <c r="V50" i="1" l="1"/>
  <c r="V49" i="1" l="1"/>
  <c r="U33" i="1" l="1"/>
  <c r="U34" i="1"/>
  <c r="U35" i="1"/>
  <c r="U36" i="1"/>
  <c r="X36" i="1" s="1"/>
  <c r="U37" i="1"/>
  <c r="X37" i="1" s="1"/>
  <c r="U38" i="1"/>
  <c r="U39" i="1"/>
  <c r="U40" i="1"/>
  <c r="X40" i="1" s="1"/>
  <c r="U41" i="1"/>
  <c r="X41" i="1" s="1"/>
  <c r="U42" i="1"/>
  <c r="U43" i="1"/>
  <c r="U44" i="1"/>
  <c r="X44" i="1" s="1"/>
  <c r="U45" i="1"/>
  <c r="X45" i="1" s="1"/>
  <c r="U46" i="1"/>
  <c r="X46" i="1" s="1"/>
  <c r="U47" i="1"/>
  <c r="X47" i="1" s="1"/>
  <c r="U48" i="1"/>
  <c r="V42" i="1" l="1"/>
  <c r="X42" i="1"/>
  <c r="V38" i="1"/>
  <c r="X38" i="1"/>
  <c r="V34" i="1"/>
  <c r="X34" i="1"/>
  <c r="X33" i="1"/>
  <c r="X48" i="1"/>
  <c r="W48" i="1"/>
  <c r="V43" i="1"/>
  <c r="X43" i="1"/>
  <c r="V39" i="1"/>
  <c r="X39" i="1"/>
  <c r="V35" i="1"/>
  <c r="X35" i="1"/>
  <c r="W41" i="1"/>
  <c r="W37" i="1"/>
  <c r="W33" i="1"/>
  <c r="W44" i="1"/>
  <c r="W40" i="1"/>
  <c r="W36" i="1"/>
  <c r="V48" i="1"/>
  <c r="W47" i="1"/>
  <c r="W43" i="1"/>
  <c r="W39" i="1"/>
  <c r="W35" i="1"/>
  <c r="V47" i="1"/>
  <c r="V41" i="1"/>
  <c r="V37" i="1"/>
  <c r="V33" i="1"/>
  <c r="W42" i="1"/>
  <c r="W38" i="1"/>
  <c r="W34" i="1"/>
  <c r="V44" i="1"/>
  <c r="V40" i="1"/>
  <c r="V36" i="1"/>
  <c r="W46" i="1"/>
  <c r="V46" i="1"/>
  <c r="W45" i="1"/>
  <c r="V45" i="1"/>
  <c r="U24" i="1"/>
  <c r="X24" i="1" s="1"/>
  <c r="U25" i="1"/>
  <c r="U26" i="1"/>
  <c r="X26" i="1" s="1"/>
  <c r="U27" i="1"/>
  <c r="X27" i="1" s="1"/>
  <c r="U28" i="1"/>
  <c r="X28" i="1" s="1"/>
  <c r="U29" i="1"/>
  <c r="U30" i="1"/>
  <c r="X30" i="1" s="1"/>
  <c r="U31" i="1"/>
  <c r="X31" i="1" s="1"/>
  <c r="U32" i="1"/>
  <c r="X32" i="1" s="1"/>
  <c r="W29" i="1" l="1"/>
  <c r="X29" i="1"/>
  <c r="W25" i="1"/>
  <c r="X25" i="1"/>
  <c r="W32" i="1"/>
  <c r="W30" i="1"/>
  <c r="V26" i="1"/>
  <c r="W26" i="1"/>
  <c r="W28" i="1"/>
  <c r="V24" i="1"/>
  <c r="W24" i="1"/>
  <c r="W31" i="1"/>
  <c r="V27" i="1"/>
  <c r="W27" i="1"/>
  <c r="V31" i="1"/>
  <c r="V32" i="1"/>
  <c r="V30" i="1"/>
  <c r="V29" i="1"/>
  <c r="V28" i="1"/>
  <c r="V25" i="1"/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U14" i="1" l="1"/>
  <c r="W14" i="1" l="1"/>
  <c r="X14" i="1"/>
  <c r="R10" i="4"/>
  <c r="R12" i="4"/>
  <c r="R17" i="4"/>
  <c r="R18" i="4"/>
  <c r="T20" i="4"/>
  <c r="R21" i="4"/>
  <c r="T22" i="4"/>
  <c r="R23" i="4"/>
  <c r="R24" i="4"/>
  <c r="R11" i="4"/>
  <c r="R15" i="4"/>
  <c r="R19" i="4"/>
  <c r="R27" i="4"/>
  <c r="R31" i="4"/>
  <c r="R13" i="4"/>
  <c r="R14" i="4"/>
  <c r="R16" i="4"/>
  <c r="R25" i="4"/>
  <c r="R26" i="4"/>
  <c r="R28" i="4"/>
  <c r="R29" i="4"/>
  <c r="R30" i="4"/>
  <c r="R32" i="4"/>
  <c r="T10" i="4"/>
  <c r="T13" i="4"/>
  <c r="T14" i="4"/>
  <c r="T16" i="4"/>
  <c r="T17" i="4"/>
  <c r="T18" i="4"/>
  <c r="T24" i="4"/>
  <c r="T25" i="4"/>
  <c r="T26" i="4"/>
  <c r="T28" i="4"/>
  <c r="T29" i="4"/>
  <c r="T30" i="4"/>
  <c r="T32" i="4"/>
  <c r="R22" i="4" l="1"/>
  <c r="T21" i="4"/>
  <c r="R20" i="4"/>
  <c r="T12" i="4"/>
  <c r="T31" i="4"/>
  <c r="T23" i="4"/>
  <c r="T19" i="4"/>
  <c r="T15" i="4"/>
  <c r="T11" i="4"/>
  <c r="T27" i="4"/>
  <c r="G3" i="4"/>
  <c r="Q9" i="4"/>
  <c r="T9" i="4" s="1"/>
  <c r="T6" i="4" l="1"/>
  <c r="R9" i="4"/>
  <c r="T3" i="4" s="1"/>
  <c r="T4" i="4"/>
  <c r="X11" i="1"/>
  <c r="U12" i="1"/>
  <c r="X12" i="1" s="1"/>
  <c r="U13" i="1"/>
  <c r="X13" i="1" s="1"/>
  <c r="U15" i="1"/>
  <c r="X15" i="1" s="1"/>
  <c r="U16" i="1"/>
  <c r="X16" i="1" s="1"/>
  <c r="U17" i="1"/>
  <c r="X17" i="1" s="1"/>
  <c r="U18" i="1"/>
  <c r="X18" i="1" s="1"/>
  <c r="U19" i="1"/>
  <c r="X19" i="1" s="1"/>
  <c r="U20" i="1"/>
  <c r="U21" i="1"/>
  <c r="X22" i="1"/>
  <c r="U23" i="1"/>
  <c r="X23" i="1" s="1"/>
  <c r="W20" i="1" l="1"/>
  <c r="X20" i="1"/>
  <c r="W21" i="1"/>
  <c r="X21" i="1"/>
  <c r="W22" i="1"/>
  <c r="W18" i="1"/>
  <c r="W16" i="1"/>
  <c r="W13" i="1"/>
  <c r="W12" i="1"/>
  <c r="W11" i="1"/>
  <c r="W19" i="1"/>
  <c r="X10" i="1"/>
  <c r="W10" i="1"/>
  <c r="W15" i="1"/>
  <c r="W17" i="1"/>
  <c r="W23" i="1"/>
  <c r="V10" i="1"/>
  <c r="V20" i="1"/>
  <c r="V23" i="1"/>
  <c r="V19" i="1"/>
  <c r="V13" i="1"/>
  <c r="V14" i="1"/>
  <c r="V22" i="1"/>
  <c r="V18" i="1"/>
  <c r="V12" i="1"/>
  <c r="V21" i="1"/>
  <c r="V16" i="1"/>
  <c r="V11" i="1"/>
  <c r="V15" i="1"/>
  <c r="F23" i="5" l="1"/>
  <c r="F25" i="5"/>
  <c r="V17" i="1" l="1"/>
  <c r="F19" i="5" l="1"/>
</calcChain>
</file>

<file path=xl/sharedStrings.xml><?xml version="1.0" encoding="utf-8"?>
<sst xmlns="http://schemas.openxmlformats.org/spreadsheetml/2006/main" count="333" uniqueCount="283">
  <si>
    <t xml:space="preserve">SET </t>
  </si>
  <si>
    <t>CODE</t>
  </si>
  <si>
    <t>IGO M</t>
  </si>
  <si>
    <t>IGO L1</t>
  </si>
  <si>
    <t>IGO L2</t>
  </si>
  <si>
    <t>IGO XL1</t>
  </si>
  <si>
    <t>IGO XXL2</t>
  </si>
  <si>
    <t>IGO XXL1</t>
  </si>
  <si>
    <t>PRICE</t>
  </si>
  <si>
    <t>Nº HOLDS</t>
  </si>
  <si>
    <t>TOTAL</t>
  </si>
  <si>
    <t xml:space="preserve"> </t>
  </si>
  <si>
    <t>WARAI DUAL M1</t>
  </si>
  <si>
    <t>WARAI DUAL L1</t>
  </si>
  <si>
    <t>WARAI DUAL L2</t>
  </si>
  <si>
    <t>WARAI DUAL XL1</t>
  </si>
  <si>
    <t>FAMILY</t>
  </si>
  <si>
    <t>NºSETS</t>
  </si>
  <si>
    <t>Pcs TOTAL:</t>
  </si>
  <si>
    <t>Sets TOTAL:</t>
  </si>
  <si>
    <t xml:space="preserve">Price TOTAL: </t>
  </si>
  <si>
    <t>BOLWS 2</t>
  </si>
  <si>
    <t>BOLWS 1</t>
  </si>
  <si>
    <t>BOLWS 3</t>
  </si>
  <si>
    <t>BOLWS 4</t>
  </si>
  <si>
    <t>BOLWS 5</t>
  </si>
  <si>
    <t>BOLWS 1 DUAL</t>
  </si>
  <si>
    <t>BOLWS 2 DUAL</t>
  </si>
  <si>
    <t>BOLWS 3 DUAL</t>
  </si>
  <si>
    <t>BOLWS 4 DUAL</t>
  </si>
  <si>
    <t>BOLWS 5 DUAL</t>
  </si>
  <si>
    <t>BOLWS</t>
  </si>
  <si>
    <t>OBAL</t>
  </si>
  <si>
    <t>OBAL 1</t>
  </si>
  <si>
    <t>OBAL 2</t>
  </si>
  <si>
    <t>OBAL 3</t>
  </si>
  <si>
    <t>OBAL 4</t>
  </si>
  <si>
    <t>OBAL 5</t>
  </si>
  <si>
    <t>OBAL 1 DUAL</t>
  </si>
  <si>
    <t>OBAL 2 DUAL</t>
  </si>
  <si>
    <t>OBAL 3 DUAL</t>
  </si>
  <si>
    <t>OBAL 4 DUAL</t>
  </si>
  <si>
    <t>OBAL 5 DUAL</t>
  </si>
  <si>
    <t>BOLWS FAMILY DUAL</t>
  </si>
  <si>
    <t>OBAL FAMILY</t>
  </si>
  <si>
    <t>OBAL FAMILY DUAL</t>
  </si>
  <si>
    <t>F.01.001</t>
  </si>
  <si>
    <t>F.01.002</t>
  </si>
  <si>
    <t>F.01.003</t>
  </si>
  <si>
    <t>F.01.004</t>
  </si>
  <si>
    <t>F.01.005</t>
  </si>
  <si>
    <t>F.01.006</t>
  </si>
  <si>
    <t>FD.01.001</t>
  </si>
  <si>
    <t>FD.01.002</t>
  </si>
  <si>
    <t>FD.01.003</t>
  </si>
  <si>
    <t>FD.01.004</t>
  </si>
  <si>
    <t>FD.01.005</t>
  </si>
  <si>
    <t>FD.01.006</t>
  </si>
  <si>
    <t>F.02.001</t>
  </si>
  <si>
    <t>F.02.002</t>
  </si>
  <si>
    <t>F.02.003</t>
  </si>
  <si>
    <t>F.02.004</t>
  </si>
  <si>
    <t>F.02.005</t>
  </si>
  <si>
    <t>F.02.006</t>
  </si>
  <si>
    <t>FD.02.001</t>
  </si>
  <si>
    <t>FD.02.002</t>
  </si>
  <si>
    <t>FD.02.003</t>
  </si>
  <si>
    <t>FD.02.004</t>
  </si>
  <si>
    <t>FD.02.005</t>
  </si>
  <si>
    <t>FD.02.006</t>
  </si>
  <si>
    <t>INVOICE / DELIVERY ADRESS</t>
  </si>
  <si>
    <t>DIFFERENT DELIVERY ADRESS</t>
  </si>
  <si>
    <t>Company Name:</t>
  </si>
  <si>
    <t>Street:</t>
  </si>
  <si>
    <t>Zip code, City:</t>
  </si>
  <si>
    <t>Country:</t>
  </si>
  <si>
    <t>VAT nr.:</t>
  </si>
  <si>
    <t>Contact Person:</t>
  </si>
  <si>
    <t>Phone Number:</t>
  </si>
  <si>
    <t>Email:</t>
  </si>
  <si>
    <t>Opening Time:</t>
  </si>
  <si>
    <t>Wanted Day of Delivery:</t>
  </si>
  <si>
    <t>WEIGHT KG</t>
  </si>
  <si>
    <t>Kg TOTAL:</t>
  </si>
  <si>
    <t xml:space="preserve">KG TOTAL: </t>
  </si>
  <si>
    <t>ORDER FORM 2022 - FIBERGLASS (All prices are without VAT)</t>
  </si>
  <si>
    <t>TOTAL AMOUNT OF HOLDS:</t>
  </si>
  <si>
    <t>TOTAL WEIGHT:</t>
  </si>
  <si>
    <t>Uds x colour:</t>
  </si>
  <si>
    <t>TOTAL ORDER</t>
  </si>
  <si>
    <r>
      <t xml:space="preserve">YELOW </t>
    </r>
    <r>
      <rPr>
        <b/>
        <sz val="8"/>
        <color theme="1"/>
        <rFont val="Arial"/>
        <family val="2"/>
      </rPr>
      <t>(RAL1023)</t>
    </r>
  </si>
  <si>
    <r>
      <t xml:space="preserve">GREEN </t>
    </r>
    <r>
      <rPr>
        <b/>
        <sz val="8"/>
        <color theme="1"/>
        <rFont val="Arial"/>
        <family val="2"/>
      </rPr>
      <t>(RAL6001 )</t>
    </r>
  </si>
  <si>
    <r>
      <t>RED</t>
    </r>
    <r>
      <rPr>
        <b/>
        <sz val="8"/>
        <color theme="0"/>
        <rFont val="Arial"/>
        <family val="2"/>
      </rPr>
      <t xml:space="preserve"> (RAL3020)</t>
    </r>
  </si>
  <si>
    <r>
      <t xml:space="preserve">BLUE </t>
    </r>
    <r>
      <rPr>
        <b/>
        <sz val="8"/>
        <color theme="1"/>
        <rFont val="Arial"/>
        <family val="2"/>
      </rPr>
      <t xml:space="preserve">(RAL5015) </t>
    </r>
  </si>
  <si>
    <r>
      <t xml:space="preserve">WHITE </t>
    </r>
    <r>
      <rPr>
        <b/>
        <sz val="8"/>
        <color theme="1"/>
        <rFont val="Arial"/>
        <family val="2"/>
      </rPr>
      <t>(RAL9016)</t>
    </r>
  </si>
  <si>
    <r>
      <t>BLACK</t>
    </r>
    <r>
      <rPr>
        <b/>
        <sz val="8"/>
        <color theme="0"/>
        <rFont val="Arial"/>
        <family val="2"/>
      </rPr>
      <t xml:space="preserve"> (RAL9005)</t>
    </r>
  </si>
  <si>
    <r>
      <t xml:space="preserve">VIOLET </t>
    </r>
    <r>
      <rPr>
        <b/>
        <sz val="8"/>
        <color theme="0"/>
        <rFont val="Arial"/>
        <family val="2"/>
      </rPr>
      <t>(RAL4008)</t>
    </r>
  </si>
  <si>
    <r>
      <t>FLUOR</t>
    </r>
    <r>
      <rPr>
        <b/>
        <sz val="8"/>
        <color theme="1"/>
        <rFont val="Arial"/>
        <family val="2"/>
      </rPr>
      <t xml:space="preserve"> (PAN 802C)</t>
    </r>
  </si>
  <si>
    <r>
      <t xml:space="preserve">FLUOR </t>
    </r>
    <r>
      <rPr>
        <b/>
        <sz val="8"/>
        <color theme="1"/>
        <rFont val="Arial"/>
        <family val="2"/>
      </rPr>
      <t>(PAN805C)</t>
    </r>
  </si>
  <si>
    <r>
      <t xml:space="preserve">FLUOR </t>
    </r>
    <r>
      <rPr>
        <b/>
        <sz val="8"/>
        <color theme="0"/>
        <rFont val="Arial"/>
        <family val="2"/>
      </rPr>
      <t>(PAN806C)</t>
    </r>
  </si>
  <si>
    <t>(All prices exclusive of VAT and shipping)</t>
  </si>
  <si>
    <t>www.hitoholds.com</t>
  </si>
  <si>
    <t>Contact: info@hitoholds.com</t>
  </si>
  <si>
    <t>H.03.001</t>
  </si>
  <si>
    <t>H.03.002</t>
  </si>
  <si>
    <t>H.03.003</t>
  </si>
  <si>
    <t>H.03.004</t>
  </si>
  <si>
    <t>H.03.005</t>
  </si>
  <si>
    <t>H.03.006</t>
  </si>
  <si>
    <t>H.03.007</t>
  </si>
  <si>
    <t>H.03.008</t>
  </si>
  <si>
    <t>H.03.009</t>
  </si>
  <si>
    <t>H.01.001</t>
  </si>
  <si>
    <t>H.01.002</t>
  </si>
  <si>
    <t>H.01.003</t>
  </si>
  <si>
    <t>H.01.004</t>
  </si>
  <si>
    <t>H.01.005</t>
  </si>
  <si>
    <t>H.01.006</t>
  </si>
  <si>
    <t>H.01.007</t>
  </si>
  <si>
    <t>H.01.008</t>
  </si>
  <si>
    <t>H.02.001</t>
  </si>
  <si>
    <t>H.02.002</t>
  </si>
  <si>
    <t>H.02.003</t>
  </si>
  <si>
    <t>H.02.004</t>
  </si>
  <si>
    <t>H.02.005</t>
  </si>
  <si>
    <t>H.02.006</t>
  </si>
  <si>
    <t>GOBI M1</t>
  </si>
  <si>
    <t>GOBI M2</t>
  </si>
  <si>
    <t>GOBI L1</t>
  </si>
  <si>
    <t>GOBI L2</t>
  </si>
  <si>
    <t>GOBI XL1</t>
  </si>
  <si>
    <t>GOBI XL2</t>
  </si>
  <si>
    <t>HUECO M1</t>
  </si>
  <si>
    <t>HUECO L1</t>
  </si>
  <si>
    <t>HUECO L2</t>
  </si>
  <si>
    <t>HUECO XL1</t>
  </si>
  <si>
    <t>HUECO XL2</t>
  </si>
  <si>
    <t>HUECO XXL1</t>
  </si>
  <si>
    <t>HUECO XXL2</t>
  </si>
  <si>
    <t>HUECO FAMILY</t>
  </si>
  <si>
    <t>H.04.001</t>
  </si>
  <si>
    <t>H.04.002</t>
  </si>
  <si>
    <t>H.04.003</t>
  </si>
  <si>
    <t>H.04.004</t>
  </si>
  <si>
    <t>H.04.005</t>
  </si>
  <si>
    <t>H.04.006</t>
  </si>
  <si>
    <t>H.04.007</t>
  </si>
  <si>
    <t>H.04.008</t>
  </si>
  <si>
    <t>GOBI MEGA1</t>
  </si>
  <si>
    <t>IGO MEGA1</t>
  </si>
  <si>
    <t>BOROBIL M1</t>
  </si>
  <si>
    <t>H.09.001</t>
  </si>
  <si>
    <t>H.09.002</t>
  </si>
  <si>
    <t>LINE S1</t>
  </si>
  <si>
    <t>LINE M1</t>
  </si>
  <si>
    <t>LINE L1</t>
  </si>
  <si>
    <t>LINE L2</t>
  </si>
  <si>
    <t>LINE XL1</t>
  </si>
  <si>
    <t>LINE XL2</t>
  </si>
  <si>
    <t>LINE XXL1</t>
  </si>
  <si>
    <t>LINE XXL2</t>
  </si>
  <si>
    <t>LINE XXL3</t>
  </si>
  <si>
    <t>LINE XXL4</t>
  </si>
  <si>
    <t>H.06.001</t>
  </si>
  <si>
    <t>H.06.002</t>
  </si>
  <si>
    <t>H.06.003</t>
  </si>
  <si>
    <t>H.06.004</t>
  </si>
  <si>
    <t>H.06.005</t>
  </si>
  <si>
    <t>H.06.006</t>
  </si>
  <si>
    <t>H.06.007</t>
  </si>
  <si>
    <t>H.06.008</t>
  </si>
  <si>
    <t>H.06.009</t>
  </si>
  <si>
    <t>H.06.010</t>
  </si>
  <si>
    <t>H.06.011</t>
  </si>
  <si>
    <r>
      <t xml:space="preserve">BLUE </t>
    </r>
    <r>
      <rPr>
        <b/>
        <sz val="8"/>
        <color theme="0"/>
        <rFont val="Arial"/>
        <family val="2"/>
      </rPr>
      <t xml:space="preserve">(RAL5015) </t>
    </r>
  </si>
  <si>
    <t>LINE M2</t>
  </si>
  <si>
    <t>H.06.012</t>
  </si>
  <si>
    <t>MD.01.011</t>
  </si>
  <si>
    <t>M.01.011</t>
  </si>
  <si>
    <r>
      <t xml:space="preserve">RED </t>
    </r>
    <r>
      <rPr>
        <b/>
        <sz val="8"/>
        <color theme="0"/>
        <rFont val="Arial"/>
        <family val="2"/>
      </rPr>
      <t>(RAL3020)</t>
    </r>
  </si>
  <si>
    <t>ORANGE (RAL 2004</t>
  </si>
  <si>
    <t>YELLOW (RAL 1023)</t>
  </si>
  <si>
    <t>GREEN (RAL 6037)</t>
  </si>
  <si>
    <t>MINT (RAL6027)</t>
  </si>
  <si>
    <t>BLUE (RAL 5015)</t>
  </si>
  <si>
    <t>PURPLE (RAL 4008)</t>
  </si>
  <si>
    <t>WHITE (RAL9010)</t>
  </si>
  <si>
    <t>BLACK (RAL 9005)</t>
  </si>
  <si>
    <t>NEON-PINK (+5% COST)</t>
  </si>
  <si>
    <t>NEON-GREEN (+5% COST)</t>
  </si>
  <si>
    <t>Nº MACROS</t>
  </si>
  <si>
    <t>TOTAL AMOUNT OF MACROS:</t>
  </si>
  <si>
    <t>PRICE COLOR NEON</t>
  </si>
  <si>
    <t>PRICE COLOR STANDARD</t>
  </si>
  <si>
    <t>M.02.007</t>
  </si>
  <si>
    <t>MD.02.007</t>
  </si>
  <si>
    <t>COLORES STANDARD</t>
  </si>
  <si>
    <t>COLORES LUMINOSOS</t>
  </si>
  <si>
    <t>BOWL- FULL SET ( 5% DISCOUNT)</t>
  </si>
  <si>
    <t>BOWL DUAL-FULL SET (5% DISCOUNT)</t>
  </si>
  <si>
    <t>OBAL-FULL SET (5% DISCOUNT)</t>
  </si>
  <si>
    <t>OBAL DUAL-FULL SET (5% DISCOUNT)</t>
  </si>
  <si>
    <t>SET NAME</t>
  </si>
  <si>
    <t>Macros TOTAL:</t>
  </si>
  <si>
    <r>
      <t xml:space="preserve">PURPLE </t>
    </r>
    <r>
      <rPr>
        <b/>
        <sz val="8"/>
        <color theme="0"/>
        <rFont val="Arial"/>
        <family val="2"/>
      </rPr>
      <t>(RAL4008)</t>
    </r>
  </si>
  <si>
    <r>
      <t xml:space="preserve">GREY </t>
    </r>
    <r>
      <rPr>
        <b/>
        <sz val="8"/>
        <color theme="0"/>
        <rFont val="Arial"/>
        <family val="2"/>
      </rPr>
      <t xml:space="preserve">(RAL7040) </t>
    </r>
  </si>
  <si>
    <t>WARAI FAMILY (FULL SET)</t>
  </si>
  <si>
    <t>IGO FAMILY (FULL SET)</t>
  </si>
  <si>
    <t>GOBI FAMILY (FULL SET)</t>
  </si>
  <si>
    <t>HUECO FAMILY (FULL SET)</t>
  </si>
  <si>
    <t>LINE FAMILY (FULL SET)</t>
  </si>
  <si>
    <t>PHONE L1</t>
  </si>
  <si>
    <t>PHONE L2</t>
  </si>
  <si>
    <t>PHONE XL1</t>
  </si>
  <si>
    <t>PHONE XL2</t>
  </si>
  <si>
    <t>PHONE XXL1</t>
  </si>
  <si>
    <t>PHONE XXL2</t>
  </si>
  <si>
    <t>H.05.001</t>
  </si>
  <si>
    <t>H.05.002</t>
  </si>
  <si>
    <t>H.05.003</t>
  </si>
  <si>
    <t>H.05.004</t>
  </si>
  <si>
    <t>H.05.005</t>
  </si>
  <si>
    <t>H.05.006</t>
  </si>
  <si>
    <t>H.05.007</t>
  </si>
  <si>
    <t>PHONE FAMILY (FULL SET)</t>
  </si>
  <si>
    <t>BOROBIL FAMILY (FULL SET)</t>
  </si>
  <si>
    <t>H.09.003</t>
  </si>
  <si>
    <t>ORDER FORM 2024 - MACROS (All prices are without VAT)</t>
  </si>
  <si>
    <t>ORDER FORM 2024 - HOLDS (All prices are without VAT)</t>
  </si>
  <si>
    <t>ORDER FORM 2024 - INFO &amp; OVERVIEW</t>
  </si>
  <si>
    <r>
      <t>YELOW (</t>
    </r>
    <r>
      <rPr>
        <b/>
        <sz val="8"/>
        <color theme="1"/>
        <rFont val="Arial"/>
        <family val="2"/>
      </rPr>
      <t>RAL1023</t>
    </r>
    <r>
      <rPr>
        <b/>
        <sz val="11"/>
        <color theme="1"/>
        <rFont val="Arial"/>
        <family val="2"/>
      </rPr>
      <t>)</t>
    </r>
  </si>
  <si>
    <t>BOWL DUAL M1</t>
  </si>
  <si>
    <t>BOWL DUAL L1</t>
  </si>
  <si>
    <t>BOWL DUAL L2</t>
  </si>
  <si>
    <t>BOWL DUAL XL1</t>
  </si>
  <si>
    <t>BOWL DUAL XL2</t>
  </si>
  <si>
    <t>BOWL DUAL XXL1</t>
  </si>
  <si>
    <t>BOWL DUAL XXL2</t>
  </si>
  <si>
    <t>BOWL DUAL FAMILY (FULL SET)</t>
  </si>
  <si>
    <t>H.11.001</t>
  </si>
  <si>
    <t>H.11.002</t>
  </si>
  <si>
    <t>H.11.003</t>
  </si>
  <si>
    <t>H.11.004</t>
  </si>
  <si>
    <t>H.11.005</t>
  </si>
  <si>
    <t>H.11.006</t>
  </si>
  <si>
    <t>H.11.007</t>
  </si>
  <si>
    <t>H.11.008</t>
  </si>
  <si>
    <t>H.11.009</t>
  </si>
  <si>
    <r>
      <t xml:space="preserve">ORANGE </t>
    </r>
    <r>
      <rPr>
        <b/>
        <sz val="8"/>
        <color theme="0"/>
        <rFont val="Arial"/>
        <family val="2"/>
      </rPr>
      <t>LUMINOUS</t>
    </r>
  </si>
  <si>
    <r>
      <t xml:space="preserve">GREEN </t>
    </r>
    <r>
      <rPr>
        <b/>
        <sz val="8"/>
        <color theme="1"/>
        <rFont val="Arial"/>
        <family val="2"/>
      </rPr>
      <t>(RAL6037)</t>
    </r>
  </si>
  <si>
    <r>
      <t>MINT (</t>
    </r>
    <r>
      <rPr>
        <b/>
        <sz val="8"/>
        <rFont val="Arial"/>
        <family val="2"/>
      </rPr>
      <t>RAL 6027</t>
    </r>
    <r>
      <rPr>
        <b/>
        <sz val="9"/>
        <rFont val="Arial"/>
        <family val="2"/>
      </rPr>
      <t>)</t>
    </r>
  </si>
  <si>
    <r>
      <t xml:space="preserve">PINK  </t>
    </r>
    <r>
      <rPr>
        <b/>
        <sz val="8"/>
        <color theme="0"/>
        <rFont val="Arial"/>
        <family val="2"/>
      </rPr>
      <t>LUMINOUS</t>
    </r>
  </si>
  <si>
    <r>
      <t xml:space="preserve">GREEN  </t>
    </r>
    <r>
      <rPr>
        <b/>
        <sz val="8"/>
        <color theme="1"/>
        <rFont val="Arial"/>
        <family val="2"/>
      </rPr>
      <t>LUMINOUS</t>
    </r>
  </si>
  <si>
    <r>
      <t xml:space="preserve">WHITE </t>
    </r>
    <r>
      <rPr>
        <b/>
        <sz val="8"/>
        <color theme="1"/>
        <rFont val="Arial"/>
        <family val="2"/>
      </rPr>
      <t>(RAL9010)</t>
    </r>
  </si>
  <si>
    <t>WARAI DUAL S1 (FEET)</t>
  </si>
  <si>
    <t>GOBI S1 (FEET)</t>
  </si>
  <si>
    <t>BOROBIL S1 (FEET)</t>
  </si>
  <si>
    <t>BOWL DUAL S1 (FEET)</t>
  </si>
  <si>
    <r>
      <t xml:space="preserve">GREEN </t>
    </r>
    <r>
      <rPr>
        <b/>
        <sz val="8"/>
        <color theme="0"/>
        <rFont val="Arial"/>
        <family val="2"/>
      </rPr>
      <t>(RAL6018)</t>
    </r>
  </si>
  <si>
    <r>
      <t>ORANGE (</t>
    </r>
    <r>
      <rPr>
        <b/>
        <sz val="8"/>
        <color theme="0"/>
        <rFont val="Arial"/>
        <family val="2"/>
      </rPr>
      <t>RAL2003)</t>
    </r>
  </si>
  <si>
    <t>APRICOT</t>
  </si>
  <si>
    <t>SMILE S1 (FEET)</t>
  </si>
  <si>
    <t>SMILE M1</t>
  </si>
  <si>
    <t>SMILE M2</t>
  </si>
  <si>
    <t>SMILE L1</t>
  </si>
  <si>
    <t>SMILE L2</t>
  </si>
  <si>
    <t>SMILE XL1</t>
  </si>
  <si>
    <t>SMILE XL2</t>
  </si>
  <si>
    <t>SMILE XL3</t>
  </si>
  <si>
    <t>SMILE XXL1</t>
  </si>
  <si>
    <t>SMILE XXL2</t>
  </si>
  <si>
    <t>SMILE FAMILY (FULL SET)</t>
  </si>
  <si>
    <t>H.07.001</t>
  </si>
  <si>
    <t>H.07.002</t>
  </si>
  <si>
    <t>H.07.003</t>
  </si>
  <si>
    <t>H.07.004</t>
  </si>
  <si>
    <t>H.07.005</t>
  </si>
  <si>
    <t>H.07.006</t>
  </si>
  <si>
    <t>H.07.007</t>
  </si>
  <si>
    <t>H.07.008</t>
  </si>
  <si>
    <t>H.07.009</t>
  </si>
  <si>
    <t>H.07.010</t>
  </si>
  <si>
    <t>H.07.011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</si>
</sst>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#,##0.00\ &quot;€&quot;;[Red]\-#,##0.0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#,##0.00\ &quot;€&quot;"/>
    <numFmt numFmtId="165" formatCode="0.00&quot;Kg&quot;"/>
    <numFmt numFmtId="166" formatCode="#,##0_ ;[Red]\-#,##0\ 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HelveticaNeueLT Std"/>
      <family val="2"/>
    </font>
    <font>
      <sz val="11"/>
      <color theme="1"/>
      <name val="HelveticaNeueLT Std"/>
      <family val="2"/>
    </font>
    <font>
      <b/>
      <sz val="11"/>
      <color theme="0"/>
      <name val="HelveticaNeueLT Std"/>
      <family val="2"/>
    </font>
    <font>
      <b/>
      <sz val="10"/>
      <color theme="1"/>
      <name val="HelveticaNeueLT Std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trike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84EF03"/>
        <bgColor indexed="64"/>
      </patternFill>
    </fill>
    <fill>
      <patternFill patternType="solid">
        <fgColor rgb="FFF3843F"/>
        <bgColor indexed="64"/>
      </patternFill>
    </fill>
    <fill>
      <patternFill patternType="solid">
        <fgColor rgb="FFFFC285"/>
        <bgColor indexed="64"/>
      </patternFill>
    </fill>
    <fill>
      <patternFill patternType="solid">
        <fgColor rgb="FFFF93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E5634"/>
        <bgColor indexed="64"/>
      </patternFill>
    </fill>
    <fill>
      <patternFill patternType="solid">
        <fgColor rgb="FFFEA386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A24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460">
    <xf numFmtId="0" fontId="0" fillId="0" borderId="0" xfId="0"/>
    <xf numFmtId="0" fontId="2" fillId="0" borderId="0" xfId="0" applyFont="1"/>
    <xf numFmtId="0" fontId="2" fillId="10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0" fillId="0" borderId="0" xfId="0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/>
    <xf numFmtId="0" fontId="6" fillId="11" borderId="1" xfId="0" applyFont="1" applyFill="1" applyBorder="1"/>
    <xf numFmtId="0" fontId="6" fillId="19" borderId="1" xfId="0" applyFont="1" applyFill="1" applyBorder="1"/>
    <xf numFmtId="0" fontId="6" fillId="21" borderId="1" xfId="0" applyFont="1" applyFill="1" applyBorder="1"/>
    <xf numFmtId="0" fontId="6" fillId="20" borderId="1" xfId="0" applyFont="1" applyFill="1" applyBorder="1"/>
    <xf numFmtId="0" fontId="6" fillId="10" borderId="1" xfId="0" applyFont="1" applyFill="1" applyBorder="1"/>
    <xf numFmtId="0" fontId="7" fillId="8" borderId="1" xfId="0" applyFont="1" applyFill="1" applyBorder="1"/>
    <xf numFmtId="0" fontId="6" fillId="18" borderId="1" xfId="0" applyFont="1" applyFill="1" applyBorder="1"/>
    <xf numFmtId="0" fontId="6" fillId="17" borderId="1" xfId="0" applyFont="1" applyFill="1" applyBorder="1"/>
    <xf numFmtId="0" fontId="6" fillId="14" borderId="1" xfId="0" applyFont="1" applyFill="1" applyBorder="1"/>
    <xf numFmtId="0" fontId="6" fillId="15" borderId="1" xfId="0" applyFont="1" applyFill="1" applyBorder="1"/>
    <xf numFmtId="0" fontId="5" fillId="0" borderId="1" xfId="0" applyNumberFormat="1" applyFont="1" applyBorder="1"/>
    <xf numFmtId="0" fontId="5" fillId="0" borderId="1" xfId="0" applyFont="1" applyBorder="1" applyAlignment="1">
      <alignment horizontal="right"/>
    </xf>
    <xf numFmtId="165" fontId="5" fillId="0" borderId="1" xfId="0" applyNumberFormat="1" applyFont="1" applyBorder="1" applyAlignment="1">
      <alignment horizontal="right"/>
    </xf>
    <xf numFmtId="42" fontId="5" fillId="0" borderId="1" xfId="0" applyNumberFormat="1" applyFont="1" applyBorder="1"/>
    <xf numFmtId="0" fontId="5" fillId="0" borderId="11" xfId="0" applyFont="1" applyBorder="1" applyAlignment="1">
      <alignment horizontal="center"/>
    </xf>
    <xf numFmtId="164" fontId="5" fillId="0" borderId="11" xfId="0" applyNumberFormat="1" applyFont="1" applyBorder="1"/>
    <xf numFmtId="0" fontId="6" fillId="11" borderId="11" xfId="0" applyFont="1" applyFill="1" applyBorder="1"/>
    <xf numFmtId="0" fontId="6" fillId="19" borderId="11" xfId="0" applyFont="1" applyFill="1" applyBorder="1"/>
    <xf numFmtId="0" fontId="6" fillId="21" borderId="11" xfId="0" applyFont="1" applyFill="1" applyBorder="1"/>
    <xf numFmtId="0" fontId="6" fillId="20" borderId="11" xfId="0" applyFont="1" applyFill="1" applyBorder="1"/>
    <xf numFmtId="0" fontId="6" fillId="10" borderId="11" xfId="0" applyFont="1" applyFill="1" applyBorder="1"/>
    <xf numFmtId="0" fontId="7" fillId="8" borderId="11" xfId="0" applyFont="1" applyFill="1" applyBorder="1"/>
    <xf numFmtId="0" fontId="6" fillId="18" borderId="11" xfId="0" applyFont="1" applyFill="1" applyBorder="1"/>
    <xf numFmtId="0" fontId="6" fillId="17" borderId="11" xfId="0" applyFont="1" applyFill="1" applyBorder="1"/>
    <xf numFmtId="0" fontId="6" fillId="14" borderId="11" xfId="0" applyFont="1" applyFill="1" applyBorder="1"/>
    <xf numFmtId="0" fontId="6" fillId="15" borderId="11" xfId="0" applyFont="1" applyFill="1" applyBorder="1"/>
    <xf numFmtId="0" fontId="5" fillId="0" borderId="11" xfId="0" applyNumberFormat="1" applyFont="1" applyBorder="1"/>
    <xf numFmtId="0" fontId="5" fillId="0" borderId="11" xfId="0" applyFont="1" applyBorder="1" applyAlignment="1">
      <alignment horizontal="right"/>
    </xf>
    <xf numFmtId="165" fontId="5" fillId="0" borderId="11" xfId="0" applyNumberFormat="1" applyFont="1" applyBorder="1" applyAlignment="1">
      <alignment horizontal="right"/>
    </xf>
    <xf numFmtId="42" fontId="5" fillId="0" borderId="11" xfId="0" applyNumberFormat="1" applyFont="1" applyBorder="1"/>
    <xf numFmtId="0" fontId="5" fillId="0" borderId="14" xfId="0" applyFont="1" applyBorder="1" applyAlignment="1">
      <alignment horizontal="center" vertical="center"/>
    </xf>
    <xf numFmtId="44" fontId="5" fillId="0" borderId="14" xfId="0" applyNumberFormat="1" applyFont="1" applyBorder="1"/>
    <xf numFmtId="0" fontId="6" fillId="11" borderId="14" xfId="0" applyFont="1" applyFill="1" applyBorder="1"/>
    <xf numFmtId="0" fontId="6" fillId="19" borderId="14" xfId="0" applyFont="1" applyFill="1" applyBorder="1"/>
    <xf numFmtId="0" fontId="6" fillId="21" borderId="14" xfId="0" applyFont="1" applyFill="1" applyBorder="1"/>
    <xf numFmtId="0" fontId="6" fillId="20" borderId="14" xfId="0" applyFont="1" applyFill="1" applyBorder="1"/>
    <xf numFmtId="0" fontId="6" fillId="10" borderId="14" xfId="0" applyFont="1" applyFill="1" applyBorder="1"/>
    <xf numFmtId="0" fontId="7" fillId="8" borderId="14" xfId="0" applyFont="1" applyFill="1" applyBorder="1"/>
    <xf numFmtId="0" fontId="6" fillId="18" borderId="14" xfId="0" applyFont="1" applyFill="1" applyBorder="1"/>
    <xf numFmtId="0" fontId="6" fillId="17" borderId="14" xfId="0" applyFont="1" applyFill="1" applyBorder="1"/>
    <xf numFmtId="0" fontId="6" fillId="14" borderId="14" xfId="0" applyFont="1" applyFill="1" applyBorder="1"/>
    <xf numFmtId="0" fontId="6" fillId="15" borderId="14" xfId="0" applyFont="1" applyFill="1" applyBorder="1"/>
    <xf numFmtId="0" fontId="5" fillId="0" borderId="1" xfId="0" applyFont="1" applyBorder="1" applyAlignment="1">
      <alignment horizontal="center" vertical="center"/>
    </xf>
    <xf numFmtId="44" fontId="5" fillId="0" borderId="1" xfId="0" applyNumberFormat="1" applyFont="1" applyBorder="1"/>
    <xf numFmtId="0" fontId="5" fillId="0" borderId="11" xfId="0" applyFont="1" applyBorder="1" applyAlignment="1">
      <alignment horizontal="center" vertical="center"/>
    </xf>
    <xf numFmtId="44" fontId="5" fillId="0" borderId="11" xfId="0" applyNumberFormat="1" applyFont="1" applyBorder="1"/>
    <xf numFmtId="0" fontId="6" fillId="0" borderId="11" xfId="0" applyFont="1" applyBorder="1"/>
    <xf numFmtId="0" fontId="5" fillId="10" borderId="1" xfId="0" applyFont="1" applyFill="1" applyBorder="1" applyAlignment="1">
      <alignment horizontal="left" vertical="center"/>
    </xf>
    <xf numFmtId="0" fontId="5" fillId="10" borderId="4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/>
    <xf numFmtId="0" fontId="6" fillId="11" borderId="2" xfId="0" applyFont="1" applyFill="1" applyBorder="1"/>
    <xf numFmtId="0" fontId="6" fillId="19" borderId="2" xfId="0" applyFont="1" applyFill="1" applyBorder="1"/>
    <xf numFmtId="0" fontId="6" fillId="21" borderId="2" xfId="0" applyFont="1" applyFill="1" applyBorder="1"/>
    <xf numFmtId="0" fontId="6" fillId="20" borderId="2" xfId="0" applyFont="1" applyFill="1" applyBorder="1"/>
    <xf numFmtId="0" fontId="6" fillId="10" borderId="2" xfId="0" applyFont="1" applyFill="1" applyBorder="1"/>
    <xf numFmtId="0" fontId="7" fillId="8" borderId="2" xfId="0" applyFont="1" applyFill="1" applyBorder="1"/>
    <xf numFmtId="0" fontId="6" fillId="18" borderId="2" xfId="0" applyFont="1" applyFill="1" applyBorder="1"/>
    <xf numFmtId="0" fontId="6" fillId="17" borderId="2" xfId="0" applyFont="1" applyFill="1" applyBorder="1"/>
    <xf numFmtId="0" fontId="6" fillId="14" borderId="2" xfId="0" applyFont="1" applyFill="1" applyBorder="1"/>
    <xf numFmtId="0" fontId="6" fillId="15" borderId="2" xfId="0" applyFont="1" applyFill="1" applyBorder="1"/>
    <xf numFmtId="0" fontId="5" fillId="10" borderId="12" xfId="0" applyFont="1" applyFill="1" applyBorder="1" applyAlignment="1">
      <alignment horizontal="left" vertical="center"/>
    </xf>
    <xf numFmtId="0" fontId="5" fillId="10" borderId="14" xfId="0" applyFont="1" applyFill="1" applyBorder="1" applyAlignment="1">
      <alignment horizontal="left" vertical="center"/>
    </xf>
    <xf numFmtId="0" fontId="5" fillId="0" borderId="4" xfId="0" applyNumberFormat="1" applyFont="1" applyBorder="1"/>
    <xf numFmtId="0" fontId="5" fillId="0" borderId="4" xfId="0" applyFont="1" applyBorder="1" applyAlignment="1">
      <alignment horizontal="right"/>
    </xf>
    <xf numFmtId="165" fontId="5" fillId="0" borderId="4" xfId="0" applyNumberFormat="1" applyFont="1" applyBorder="1" applyAlignment="1">
      <alignment horizontal="right"/>
    </xf>
    <xf numFmtId="42" fontId="5" fillId="0" borderId="4" xfId="0" applyNumberFormat="1" applyFont="1" applyBorder="1"/>
    <xf numFmtId="0" fontId="6" fillId="0" borderId="1" xfId="0" applyFont="1" applyBorder="1"/>
    <xf numFmtId="0" fontId="5" fillId="10" borderId="11" xfId="0" applyFont="1" applyFill="1" applyBorder="1" applyAlignment="1">
      <alignment horizontal="left" vertical="center"/>
    </xf>
    <xf numFmtId="0" fontId="5" fillId="0" borderId="2" xfId="0" applyFont="1" applyBorder="1"/>
    <xf numFmtId="0" fontId="5" fillId="10" borderId="11" xfId="0" applyFont="1" applyFill="1" applyBorder="1"/>
    <xf numFmtId="0" fontId="5" fillId="0" borderId="15" xfId="0" applyFont="1" applyBorder="1"/>
    <xf numFmtId="0" fontId="5" fillId="0" borderId="13" xfId="0" applyFont="1" applyBorder="1"/>
    <xf numFmtId="0" fontId="5" fillId="10" borderId="13" xfId="0" applyFont="1" applyFill="1" applyBorder="1"/>
    <xf numFmtId="0" fontId="5" fillId="0" borderId="0" xfId="0" applyFont="1" applyAlignment="1"/>
    <xf numFmtId="0" fontId="5" fillId="0" borderId="0" xfId="0" applyFont="1"/>
    <xf numFmtId="0" fontId="6" fillId="16" borderId="6" xfId="0" applyFont="1" applyFill="1" applyBorder="1" applyAlignment="1">
      <alignment horizontal="left"/>
    </xf>
    <xf numFmtId="0" fontId="6" fillId="16" borderId="9" xfId="0" applyFont="1" applyFill="1" applyBorder="1" applyAlignment="1">
      <alignment horizontal="left"/>
    </xf>
    <xf numFmtId="0" fontId="11" fillId="0" borderId="0" xfId="0" applyFont="1" applyAlignment="1"/>
    <xf numFmtId="0" fontId="11" fillId="0" borderId="10" xfId="0" applyFont="1" applyBorder="1" applyAlignment="1"/>
    <xf numFmtId="0" fontId="12" fillId="10" borderId="9" xfId="0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/>
    </xf>
    <xf numFmtId="0" fontId="12" fillId="10" borderId="7" xfId="0" applyFont="1" applyFill="1" applyBorder="1" applyAlignment="1">
      <alignment horizontal="center"/>
    </xf>
    <xf numFmtId="0" fontId="6" fillId="16" borderId="1" xfId="0" applyFont="1" applyFill="1" applyBorder="1"/>
    <xf numFmtId="0" fontId="6" fillId="0" borderId="13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165" fontId="6" fillId="0" borderId="13" xfId="0" applyNumberFormat="1" applyFont="1" applyBorder="1" applyAlignment="1">
      <alignment horizontal="right"/>
    </xf>
    <xf numFmtId="44" fontId="6" fillId="0" borderId="13" xfId="0" applyNumberFormat="1" applyFont="1" applyBorder="1" applyAlignment="1">
      <alignment horizontal="right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6" fillId="10" borderId="0" xfId="0" applyFont="1" applyFill="1" applyAlignment="1" applyProtection="1">
      <alignment horizontal="center"/>
      <protection locked="0"/>
    </xf>
    <xf numFmtId="0" fontId="5" fillId="10" borderId="0" xfId="0" applyFont="1" applyFill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0" fontId="11" fillId="0" borderId="0" xfId="0" applyFont="1" applyAlignment="1" applyProtection="1">
      <protection locked="0"/>
    </xf>
    <xf numFmtId="0" fontId="11" fillId="0" borderId="10" xfId="0" applyFont="1" applyBorder="1" applyAlignment="1" applyProtection="1">
      <protection locked="0"/>
    </xf>
    <xf numFmtId="0" fontId="6" fillId="11" borderId="1" xfId="0" applyFont="1" applyFill="1" applyBorder="1" applyProtection="1">
      <protection locked="0"/>
    </xf>
    <xf numFmtId="0" fontId="6" fillId="19" borderId="1" xfId="0" applyFont="1" applyFill="1" applyBorder="1" applyProtection="1">
      <protection locked="0"/>
    </xf>
    <xf numFmtId="0" fontId="6" fillId="21" borderId="1" xfId="0" applyFont="1" applyFill="1" applyBorder="1" applyProtection="1">
      <protection locked="0"/>
    </xf>
    <xf numFmtId="0" fontId="6" fillId="20" borderId="1" xfId="0" applyFont="1" applyFill="1" applyBorder="1" applyProtection="1">
      <protection locked="0"/>
    </xf>
    <xf numFmtId="0" fontId="6" fillId="10" borderId="1" xfId="0" applyFont="1" applyFill="1" applyBorder="1" applyProtection="1">
      <protection locked="0"/>
    </xf>
    <xf numFmtId="0" fontId="7" fillId="8" borderId="1" xfId="0" applyFont="1" applyFill="1" applyBorder="1" applyProtection="1">
      <protection locked="0"/>
    </xf>
    <xf numFmtId="0" fontId="6" fillId="18" borderId="1" xfId="0" applyFont="1" applyFill="1" applyBorder="1" applyProtection="1">
      <protection locked="0"/>
    </xf>
    <xf numFmtId="0" fontId="6" fillId="25" borderId="1" xfId="0" applyFont="1" applyFill="1" applyBorder="1" applyProtection="1">
      <protection locked="0"/>
    </xf>
    <xf numFmtId="0" fontId="6" fillId="14" borderId="1" xfId="0" applyFont="1" applyFill="1" applyBorder="1" applyProtection="1">
      <protection locked="0"/>
    </xf>
    <xf numFmtId="0" fontId="6" fillId="15" borderId="1" xfId="0" applyFont="1" applyFill="1" applyBorder="1" applyProtection="1">
      <protection locked="0"/>
    </xf>
    <xf numFmtId="0" fontId="6" fillId="11" borderId="11" xfId="0" applyFont="1" applyFill="1" applyBorder="1" applyProtection="1">
      <protection locked="0"/>
    </xf>
    <xf numFmtId="0" fontId="6" fillId="19" borderId="11" xfId="0" applyFont="1" applyFill="1" applyBorder="1" applyProtection="1">
      <protection locked="0"/>
    </xf>
    <xf numFmtId="0" fontId="6" fillId="21" borderId="11" xfId="0" applyFont="1" applyFill="1" applyBorder="1" applyProtection="1">
      <protection locked="0"/>
    </xf>
    <xf numFmtId="0" fontId="6" fillId="20" borderId="11" xfId="0" applyFont="1" applyFill="1" applyBorder="1" applyProtection="1">
      <protection locked="0"/>
    </xf>
    <xf numFmtId="0" fontId="6" fillId="10" borderId="11" xfId="0" applyFont="1" applyFill="1" applyBorder="1" applyProtection="1">
      <protection locked="0"/>
    </xf>
    <xf numFmtId="0" fontId="7" fillId="8" borderId="11" xfId="0" applyFont="1" applyFill="1" applyBorder="1" applyProtection="1">
      <protection locked="0"/>
    </xf>
    <xf numFmtId="0" fontId="6" fillId="18" borderId="11" xfId="0" applyFont="1" applyFill="1" applyBorder="1" applyProtection="1">
      <protection locked="0"/>
    </xf>
    <xf numFmtId="0" fontId="6" fillId="25" borderId="11" xfId="0" applyFont="1" applyFill="1" applyBorder="1" applyProtection="1">
      <protection locked="0"/>
    </xf>
    <xf numFmtId="0" fontId="6" fillId="14" borderId="11" xfId="0" applyFont="1" applyFill="1" applyBorder="1" applyProtection="1">
      <protection locked="0"/>
    </xf>
    <xf numFmtId="0" fontId="6" fillId="15" borderId="11" xfId="0" applyFont="1" applyFill="1" applyBorder="1" applyProtection="1">
      <protection locked="0"/>
    </xf>
    <xf numFmtId="0" fontId="6" fillId="11" borderId="4" xfId="0" applyFont="1" applyFill="1" applyBorder="1" applyProtection="1">
      <protection locked="0"/>
    </xf>
    <xf numFmtId="0" fontId="6" fillId="19" borderId="4" xfId="0" applyFont="1" applyFill="1" applyBorder="1" applyProtection="1">
      <protection locked="0"/>
    </xf>
    <xf numFmtId="0" fontId="6" fillId="21" borderId="4" xfId="0" applyFont="1" applyFill="1" applyBorder="1" applyProtection="1">
      <protection locked="0"/>
    </xf>
    <xf numFmtId="0" fontId="6" fillId="20" borderId="4" xfId="0" applyFont="1" applyFill="1" applyBorder="1" applyProtection="1">
      <protection locked="0"/>
    </xf>
    <xf numFmtId="0" fontId="6" fillId="10" borderId="4" xfId="0" applyFont="1" applyFill="1" applyBorder="1" applyProtection="1">
      <protection locked="0"/>
    </xf>
    <xf numFmtId="0" fontId="7" fillId="8" borderId="4" xfId="0" applyFont="1" applyFill="1" applyBorder="1" applyProtection="1">
      <protection locked="0"/>
    </xf>
    <xf numFmtId="0" fontId="6" fillId="18" borderId="4" xfId="0" applyFont="1" applyFill="1" applyBorder="1" applyProtection="1">
      <protection locked="0"/>
    </xf>
    <xf numFmtId="0" fontId="6" fillId="25" borderId="4" xfId="0" applyFont="1" applyFill="1" applyBorder="1" applyProtection="1">
      <protection locked="0"/>
    </xf>
    <xf numFmtId="0" fontId="6" fillId="14" borderId="4" xfId="0" applyFont="1" applyFill="1" applyBorder="1" applyProtection="1">
      <protection locked="0"/>
    </xf>
    <xf numFmtId="0" fontId="6" fillId="15" borderId="4" xfId="0" applyFont="1" applyFill="1" applyBorder="1" applyProtection="1">
      <protection locked="0"/>
    </xf>
    <xf numFmtId="0" fontId="6" fillId="0" borderId="11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11" borderId="2" xfId="0" applyFont="1" applyFill="1" applyBorder="1" applyProtection="1">
      <protection locked="0"/>
    </xf>
    <xf numFmtId="0" fontId="6" fillId="20" borderId="2" xfId="0" applyFont="1" applyFill="1" applyBorder="1" applyProtection="1">
      <protection locked="0"/>
    </xf>
    <xf numFmtId="0" fontId="7" fillId="8" borderId="2" xfId="0" applyFont="1" applyFill="1" applyBorder="1" applyProtection="1">
      <protection locked="0"/>
    </xf>
    <xf numFmtId="0" fontId="6" fillId="25" borderId="2" xfId="0" applyFont="1" applyFill="1" applyBorder="1" applyProtection="1">
      <protection locked="0"/>
    </xf>
    <xf numFmtId="0" fontId="6" fillId="14" borderId="2" xfId="0" applyFont="1" applyFill="1" applyBorder="1" applyProtection="1">
      <protection locked="0"/>
    </xf>
    <xf numFmtId="0" fontId="6" fillId="0" borderId="13" xfId="0" applyFont="1" applyBorder="1" applyProtection="1">
      <protection hidden="1"/>
    </xf>
    <xf numFmtId="0" fontId="6" fillId="0" borderId="8" xfId="0" applyFont="1" applyBorder="1" applyProtection="1">
      <protection hidden="1"/>
    </xf>
    <xf numFmtId="165" fontId="6" fillId="0" borderId="13" xfId="0" applyNumberFormat="1" applyFont="1" applyBorder="1" applyProtection="1">
      <protection hidden="1"/>
    </xf>
    <xf numFmtId="44" fontId="6" fillId="0" borderId="13" xfId="0" applyNumberFormat="1" applyFont="1" applyBorder="1" applyProtection="1">
      <protection hidden="1"/>
    </xf>
    <xf numFmtId="0" fontId="5" fillId="0" borderId="1" xfId="0" applyNumberFormat="1" applyFont="1" applyBorder="1" applyProtection="1">
      <protection hidden="1"/>
    </xf>
    <xf numFmtId="0" fontId="5" fillId="0" borderId="1" xfId="0" applyFont="1" applyBorder="1" applyAlignment="1" applyProtection="1">
      <alignment horizontal="right"/>
      <protection hidden="1"/>
    </xf>
    <xf numFmtId="165" fontId="5" fillId="0" borderId="1" xfId="0" applyNumberFormat="1" applyFont="1" applyBorder="1" applyAlignment="1" applyProtection="1">
      <alignment horizontal="right"/>
      <protection hidden="1"/>
    </xf>
    <xf numFmtId="0" fontId="5" fillId="0" borderId="11" xfId="0" applyNumberFormat="1" applyFont="1" applyBorder="1" applyProtection="1">
      <protection hidden="1"/>
    </xf>
    <xf numFmtId="0" fontId="5" fillId="0" borderId="11" xfId="0" applyFont="1" applyBorder="1" applyAlignment="1" applyProtection="1">
      <alignment horizontal="right"/>
      <protection hidden="1"/>
    </xf>
    <xf numFmtId="165" fontId="5" fillId="0" borderId="11" xfId="0" applyNumberFormat="1" applyFont="1" applyBorder="1" applyAlignment="1" applyProtection="1">
      <alignment horizontal="right"/>
      <protection hidden="1"/>
    </xf>
    <xf numFmtId="0" fontId="5" fillId="0" borderId="4" xfId="0" applyNumberFormat="1" applyFont="1" applyBorder="1" applyProtection="1">
      <protection hidden="1"/>
    </xf>
    <xf numFmtId="0" fontId="5" fillId="0" borderId="4" xfId="0" applyFont="1" applyBorder="1" applyAlignment="1" applyProtection="1">
      <alignment horizontal="right"/>
      <protection hidden="1"/>
    </xf>
    <xf numFmtId="165" fontId="5" fillId="0" borderId="4" xfId="0" applyNumberFormat="1" applyFont="1" applyBorder="1" applyAlignment="1" applyProtection="1">
      <alignment horizontal="right"/>
      <protection hidden="1"/>
    </xf>
    <xf numFmtId="0" fontId="5" fillId="0" borderId="2" xfId="0" applyFont="1" applyBorder="1" applyAlignment="1" applyProtection="1">
      <alignment horizontal="right"/>
      <protection hidden="1"/>
    </xf>
    <xf numFmtId="165" fontId="5" fillId="0" borderId="2" xfId="0" applyNumberFormat="1" applyFont="1" applyBorder="1" applyAlignment="1" applyProtection="1">
      <alignment horizontal="right"/>
      <protection hidden="1"/>
    </xf>
    <xf numFmtId="0" fontId="5" fillId="10" borderId="1" xfId="0" applyFont="1" applyFill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/>
    </xf>
    <xf numFmtId="164" fontId="5" fillId="0" borderId="1" xfId="0" applyNumberFormat="1" applyFont="1" applyBorder="1" applyProtection="1"/>
    <xf numFmtId="0" fontId="5" fillId="10" borderId="11" xfId="0" applyFont="1" applyFill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center"/>
    </xf>
    <xf numFmtId="164" fontId="5" fillId="0" borderId="11" xfId="0" applyNumberFormat="1" applyFont="1" applyBorder="1" applyProtection="1"/>
    <xf numFmtId="0" fontId="5" fillId="10" borderId="4" xfId="0" applyFont="1" applyFill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center" vertical="center"/>
    </xf>
    <xf numFmtId="44" fontId="5" fillId="0" borderId="4" xfId="0" applyNumberFormat="1" applyFont="1" applyBorder="1" applyProtection="1"/>
    <xf numFmtId="0" fontId="5" fillId="0" borderId="1" xfId="0" applyFont="1" applyBorder="1" applyAlignment="1" applyProtection="1">
      <alignment horizontal="center" vertical="center"/>
    </xf>
    <xf numFmtId="44" fontId="5" fillId="0" borderId="1" xfId="0" applyNumberFormat="1" applyFont="1" applyBorder="1" applyProtection="1"/>
    <xf numFmtId="0" fontId="5" fillId="0" borderId="11" xfId="0" applyFont="1" applyBorder="1" applyAlignment="1" applyProtection="1">
      <alignment horizontal="center" vertical="center"/>
    </xf>
    <xf numFmtId="44" fontId="5" fillId="0" borderId="11" xfId="0" applyNumberFormat="1" applyFont="1" applyBorder="1" applyProtection="1"/>
    <xf numFmtId="0" fontId="5" fillId="10" borderId="14" xfId="0" applyFont="1" applyFill="1" applyBorder="1" applyAlignment="1" applyProtection="1">
      <alignment horizontal="left" vertical="center"/>
    </xf>
    <xf numFmtId="0" fontId="5" fillId="10" borderId="14" xfId="0" applyFont="1" applyFill="1" applyBorder="1" applyAlignment="1" applyProtection="1">
      <alignment horizontal="center" vertical="center"/>
    </xf>
    <xf numFmtId="44" fontId="5" fillId="10" borderId="14" xfId="0" applyNumberFormat="1" applyFont="1" applyFill="1" applyBorder="1" applyAlignment="1" applyProtection="1">
      <alignment horizontal="center" vertical="center"/>
    </xf>
    <xf numFmtId="0" fontId="5" fillId="10" borderId="1" xfId="0" applyFont="1" applyFill="1" applyBorder="1" applyAlignment="1" applyProtection="1">
      <alignment horizontal="center" vertical="center"/>
    </xf>
    <xf numFmtId="44" fontId="5" fillId="10" borderId="1" xfId="0" applyNumberFormat="1" applyFont="1" applyFill="1" applyBorder="1" applyAlignment="1" applyProtection="1">
      <alignment horizontal="center" vertical="center"/>
    </xf>
    <xf numFmtId="0" fontId="5" fillId="10" borderId="11" xfId="0" applyFont="1" applyFill="1" applyBorder="1" applyAlignment="1" applyProtection="1">
      <alignment horizontal="center" vertical="center"/>
    </xf>
    <xf numFmtId="44" fontId="5" fillId="10" borderId="11" xfId="0" applyNumberFormat="1" applyFont="1" applyFill="1" applyBorder="1" applyAlignment="1" applyProtection="1">
      <alignment horizontal="center" vertical="center"/>
    </xf>
    <xf numFmtId="0" fontId="5" fillId="0" borderId="4" xfId="0" applyFont="1" applyBorder="1" applyProtection="1"/>
    <xf numFmtId="0" fontId="5" fillId="10" borderId="4" xfId="0" applyFont="1" applyFill="1" applyBorder="1" applyAlignment="1" applyProtection="1">
      <alignment horizontal="center" vertical="center"/>
    </xf>
    <xf numFmtId="0" fontId="5" fillId="0" borderId="1" xfId="0" applyFont="1" applyBorder="1" applyProtection="1"/>
    <xf numFmtId="0" fontId="5" fillId="0" borderId="2" xfId="0" applyFont="1" applyBorder="1" applyProtection="1"/>
    <xf numFmtId="0" fontId="5" fillId="10" borderId="2" xfId="0" applyFont="1" applyFill="1" applyBorder="1" applyAlignment="1" applyProtection="1">
      <alignment horizontal="center" vertical="center"/>
    </xf>
    <xf numFmtId="0" fontId="5" fillId="0" borderId="11" xfId="0" applyFont="1" applyBorder="1" applyProtection="1"/>
    <xf numFmtId="0" fontId="12" fillId="10" borderId="9" xfId="0" applyFont="1" applyFill="1" applyBorder="1" applyAlignment="1" applyProtection="1">
      <alignment horizontal="center"/>
    </xf>
    <xf numFmtId="0" fontId="12" fillId="10" borderId="8" xfId="0" applyFont="1" applyFill="1" applyBorder="1" applyAlignment="1" applyProtection="1">
      <alignment horizontal="center"/>
    </xf>
    <xf numFmtId="0" fontId="6" fillId="16" borderId="1" xfId="0" applyFont="1" applyFill="1" applyBorder="1" applyProtection="1"/>
    <xf numFmtId="0" fontId="12" fillId="10" borderId="7" xfId="0" applyFont="1" applyFill="1" applyBorder="1" applyAlignment="1" applyProtection="1">
      <alignment horizontal="center"/>
    </xf>
    <xf numFmtId="0" fontId="0" fillId="0" borderId="0" xfId="0" applyBorder="1" applyProtection="1">
      <protection locked="0"/>
    </xf>
    <xf numFmtId="0" fontId="14" fillId="10" borderId="0" xfId="0" applyFont="1" applyFill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6" fillId="10" borderId="0" xfId="0" applyFont="1" applyFill="1" applyBorder="1" applyProtection="1"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44" fontId="5" fillId="0" borderId="0" xfId="0" applyNumberFormat="1" applyFont="1" applyBorder="1" applyProtection="1">
      <protection locked="0"/>
    </xf>
    <xf numFmtId="0" fontId="7" fillId="10" borderId="0" xfId="0" applyFont="1" applyFill="1" applyBorder="1" applyProtection="1">
      <protection locked="0"/>
    </xf>
    <xf numFmtId="0" fontId="5" fillId="0" borderId="0" xfId="0" applyFont="1" applyBorder="1" applyProtection="1">
      <protection locked="0"/>
    </xf>
    <xf numFmtId="0" fontId="5" fillId="1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Protection="1">
      <protection locked="0"/>
    </xf>
    <xf numFmtId="0" fontId="2" fillId="1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4" fontId="2" fillId="0" borderId="0" xfId="0" applyNumberFormat="1" applyFont="1" applyBorder="1" applyProtection="1">
      <protection locked="0"/>
    </xf>
    <xf numFmtId="0" fontId="1" fillId="10" borderId="0" xfId="0" applyFont="1" applyFill="1" applyBorder="1" applyProtection="1">
      <protection locked="0"/>
    </xf>
    <xf numFmtId="0" fontId="3" fillId="10" borderId="0" xfId="0" applyFont="1" applyFill="1" applyBorder="1" applyProtection="1">
      <protection locked="0"/>
    </xf>
    <xf numFmtId="0" fontId="2" fillId="10" borderId="0" xfId="0" applyFont="1" applyFill="1" applyBorder="1" applyProtection="1">
      <protection locked="0"/>
    </xf>
    <xf numFmtId="0" fontId="14" fillId="10" borderId="1" xfId="0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 wrapText="1"/>
    </xf>
    <xf numFmtId="0" fontId="5" fillId="0" borderId="0" xfId="0" applyFont="1" applyBorder="1" applyProtection="1"/>
    <xf numFmtId="0" fontId="5" fillId="10" borderId="0" xfId="0" applyFont="1" applyFill="1" applyBorder="1" applyAlignment="1" applyProtection="1">
      <alignment horizontal="left" vertical="center"/>
    </xf>
    <xf numFmtId="44" fontId="5" fillId="0" borderId="0" xfId="0" applyNumberFormat="1" applyFont="1" applyBorder="1" applyProtection="1">
      <protection hidden="1"/>
    </xf>
    <xf numFmtId="0" fontId="6" fillId="10" borderId="0" xfId="0" applyFont="1" applyFill="1" applyBorder="1" applyProtection="1">
      <protection hidden="1"/>
    </xf>
    <xf numFmtId="0" fontId="14" fillId="10" borderId="1" xfId="0" applyFont="1" applyFill="1" applyBorder="1" applyAlignment="1" applyProtection="1">
      <alignment horizontal="right"/>
    </xf>
    <xf numFmtId="0" fontId="14" fillId="10" borderId="2" xfId="0" applyFont="1" applyFill="1" applyBorder="1" applyAlignment="1" applyProtection="1">
      <alignment horizontal="right"/>
    </xf>
    <xf numFmtId="44" fontId="5" fillId="0" borderId="1" xfId="0" applyNumberFormat="1" applyFont="1" applyBorder="1" applyProtection="1">
      <protection hidden="1"/>
    </xf>
    <xf numFmtId="44" fontId="5" fillId="0" borderId="2" xfId="0" applyNumberFormat="1" applyFont="1" applyBorder="1" applyProtection="1">
      <protection hidden="1"/>
    </xf>
    <xf numFmtId="44" fontId="5" fillId="0" borderId="11" xfId="0" applyNumberFormat="1" applyFont="1" applyBorder="1" applyProtection="1">
      <protection hidden="1"/>
    </xf>
    <xf numFmtId="0" fontId="6" fillId="27" borderId="1" xfId="0" applyFont="1" applyFill="1" applyBorder="1" applyProtection="1">
      <protection locked="0"/>
    </xf>
    <xf numFmtId="0" fontId="6" fillId="27" borderId="11" xfId="0" applyFont="1" applyFill="1" applyBorder="1" applyProtection="1">
      <protection locked="0"/>
    </xf>
    <xf numFmtId="0" fontId="6" fillId="27" borderId="4" xfId="0" applyFont="1" applyFill="1" applyBorder="1" applyProtection="1">
      <protection locked="0"/>
    </xf>
    <xf numFmtId="0" fontId="6" fillId="27" borderId="2" xfId="0" applyFont="1" applyFill="1" applyBorder="1" applyProtection="1">
      <protection locked="0"/>
    </xf>
    <xf numFmtId="0" fontId="6" fillId="11" borderId="3" xfId="0" applyFont="1" applyFill="1" applyBorder="1" applyProtection="1">
      <protection locked="0"/>
    </xf>
    <xf numFmtId="0" fontId="6" fillId="14" borderId="3" xfId="0" applyFont="1" applyFill="1" applyBorder="1" applyProtection="1">
      <protection locked="0"/>
    </xf>
    <xf numFmtId="0" fontId="6" fillId="25" borderId="3" xfId="0" applyFont="1" applyFill="1" applyBorder="1" applyProtection="1">
      <protection locked="0"/>
    </xf>
    <xf numFmtId="0" fontId="6" fillId="27" borderId="3" xfId="0" applyFont="1" applyFill="1" applyBorder="1" applyProtection="1">
      <protection locked="0"/>
    </xf>
    <xf numFmtId="44" fontId="5" fillId="0" borderId="4" xfId="0" applyNumberFormat="1" applyFont="1" applyBorder="1" applyProtection="1">
      <protection hidden="1"/>
    </xf>
    <xf numFmtId="0" fontId="6" fillId="32" borderId="1" xfId="0" applyFont="1" applyFill="1" applyBorder="1" applyProtection="1">
      <protection locked="0"/>
    </xf>
    <xf numFmtId="0" fontId="6" fillId="32" borderId="2" xfId="0" applyFont="1" applyFill="1" applyBorder="1" applyProtection="1">
      <protection locked="0"/>
    </xf>
    <xf numFmtId="0" fontId="6" fillId="32" borderId="11" xfId="0" applyFont="1" applyFill="1" applyBorder="1" applyProtection="1">
      <protection locked="0"/>
    </xf>
    <xf numFmtId="0" fontId="6" fillId="32" borderId="3" xfId="0" applyFont="1" applyFill="1" applyBorder="1" applyProtection="1">
      <protection locked="0"/>
    </xf>
    <xf numFmtId="0" fontId="6" fillId="32" borderId="4" xfId="0" applyFont="1" applyFill="1" applyBorder="1" applyProtection="1">
      <protection locked="0"/>
    </xf>
    <xf numFmtId="0" fontId="6" fillId="16" borderId="5" xfId="0" applyFont="1" applyFill="1" applyBorder="1" applyAlignment="1" applyProtection="1"/>
    <xf numFmtId="0" fontId="6" fillId="16" borderId="6" xfId="0" applyFont="1" applyFill="1" applyBorder="1" applyAlignment="1" applyProtection="1"/>
    <xf numFmtId="0" fontId="6" fillId="16" borderId="17" xfId="0" applyFont="1" applyFill="1" applyBorder="1" applyAlignment="1" applyProtection="1">
      <alignment horizontal="left"/>
    </xf>
    <xf numFmtId="0" fontId="6" fillId="16" borderId="18" xfId="0" applyFont="1" applyFill="1" applyBorder="1" applyAlignment="1" applyProtection="1">
      <alignment horizontal="left"/>
    </xf>
    <xf numFmtId="166" fontId="6" fillId="0" borderId="13" xfId="0" applyNumberFormat="1" applyFont="1" applyBorder="1" applyProtection="1">
      <protection hidden="1"/>
    </xf>
    <xf numFmtId="0" fontId="12" fillId="10" borderId="0" xfId="0" applyFont="1" applyFill="1" applyBorder="1" applyAlignment="1" applyProtection="1">
      <alignment horizontal="center" wrapText="1"/>
    </xf>
    <xf numFmtId="165" fontId="6" fillId="0" borderId="19" xfId="0" applyNumberFormat="1" applyFont="1" applyBorder="1" applyProtection="1">
      <protection hidden="1"/>
    </xf>
    <xf numFmtId="0" fontId="12" fillId="10" borderId="0" xfId="0" applyFont="1" applyFill="1" applyBorder="1" applyAlignment="1" applyProtection="1">
      <alignment horizontal="center"/>
    </xf>
    <xf numFmtId="0" fontId="6" fillId="0" borderId="13" xfId="0" applyFont="1" applyBorder="1" applyProtection="1"/>
    <xf numFmtId="0" fontId="6" fillId="0" borderId="8" xfId="0" applyFont="1" applyBorder="1" applyProtection="1"/>
    <xf numFmtId="0" fontId="6" fillId="10" borderId="13" xfId="0" applyFont="1" applyFill="1" applyBorder="1" applyAlignment="1" applyProtection="1">
      <alignment horizontal="left" vertical="top"/>
    </xf>
    <xf numFmtId="0" fontId="6" fillId="0" borderId="1" xfId="0" applyFont="1" applyBorder="1" applyProtection="1"/>
    <xf numFmtId="0" fontId="6" fillId="10" borderId="15" xfId="0" applyFont="1" applyFill="1" applyBorder="1" applyAlignment="1" applyProtection="1">
      <alignment horizontal="left" vertical="top"/>
    </xf>
    <xf numFmtId="0" fontId="6" fillId="0" borderId="4" xfId="0" applyFont="1" applyBorder="1" applyProtection="1"/>
    <xf numFmtId="0" fontId="6" fillId="10" borderId="19" xfId="0" applyFont="1" applyFill="1" applyBorder="1" applyAlignment="1" applyProtection="1">
      <alignment horizontal="left" vertical="top"/>
    </xf>
    <xf numFmtId="0" fontId="6" fillId="0" borderId="11" xfId="0" applyFont="1" applyBorder="1" applyProtection="1"/>
    <xf numFmtId="0" fontId="6" fillId="0" borderId="14" xfId="0" applyFont="1" applyBorder="1" applyProtection="1"/>
    <xf numFmtId="164" fontId="5" fillId="0" borderId="0" xfId="0" applyNumberFormat="1" applyFont="1" applyAlignment="1" applyProtection="1">
      <protection locked="0"/>
    </xf>
    <xf numFmtId="0" fontId="12" fillId="34" borderId="11" xfId="0" applyFont="1" applyFill="1" applyBorder="1" applyAlignment="1" applyProtection="1">
      <alignment horizontal="left" vertical="top"/>
    </xf>
    <xf numFmtId="0" fontId="12" fillId="34" borderId="11" xfId="0" applyFont="1" applyFill="1" applyBorder="1" applyProtection="1"/>
    <xf numFmtId="0" fontId="6" fillId="16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hidden="1"/>
    </xf>
    <xf numFmtId="0" fontId="6" fillId="16" borderId="5" xfId="0" applyFont="1" applyFill="1" applyBorder="1" applyAlignment="1" applyProtection="1">
      <alignment horizontal="left"/>
    </xf>
    <xf numFmtId="0" fontId="6" fillId="16" borderId="6" xfId="0" applyFont="1" applyFill="1" applyBorder="1" applyAlignment="1" applyProtection="1">
      <alignment horizontal="left"/>
    </xf>
    <xf numFmtId="165" fontId="6" fillId="0" borderId="13" xfId="0" applyNumberFormat="1" applyFont="1" applyBorder="1" applyProtection="1">
      <protection locked="0"/>
    </xf>
    <xf numFmtId="0" fontId="5" fillId="16" borderId="1" xfId="0" applyFont="1" applyFill="1" applyBorder="1" applyAlignment="1" applyProtection="1">
      <alignment horizontal="center" vertical="center"/>
      <protection hidden="1"/>
    </xf>
    <xf numFmtId="0" fontId="5" fillId="16" borderId="5" xfId="0" applyFont="1" applyFill="1" applyBorder="1" applyAlignment="1" applyProtection="1">
      <alignment horizontal="center" vertical="center"/>
      <protection hidden="1"/>
    </xf>
    <xf numFmtId="0" fontId="5" fillId="16" borderId="13" xfId="0" applyFont="1" applyFill="1" applyBorder="1" applyAlignment="1" applyProtection="1">
      <alignment horizontal="center" vertical="center"/>
      <protection hidden="1"/>
    </xf>
    <xf numFmtId="0" fontId="5" fillId="16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/>
    <xf numFmtId="0" fontId="0" fillId="0" borderId="6" xfId="0" applyBorder="1" applyProtection="1"/>
    <xf numFmtId="0" fontId="5" fillId="0" borderId="3" xfId="0" applyFont="1" applyBorder="1" applyProtection="1"/>
    <xf numFmtId="0" fontId="6" fillId="20" borderId="3" xfId="0" applyFont="1" applyFill="1" applyBorder="1" applyProtection="1">
      <protection locked="0"/>
    </xf>
    <xf numFmtId="0" fontId="6" fillId="16" borderId="6" xfId="0" applyFont="1" applyFill="1" applyBorder="1" applyAlignment="1" applyProtection="1">
      <alignment horizontal="left"/>
    </xf>
    <xf numFmtId="0" fontId="6" fillId="16" borderId="9" xfId="0" applyFont="1" applyFill="1" applyBorder="1" applyAlignment="1" applyProtection="1">
      <alignment horizontal="left"/>
    </xf>
    <xf numFmtId="0" fontId="5" fillId="0" borderId="3" xfId="0" applyFont="1" applyBorder="1" applyAlignment="1" applyProtection="1">
      <alignment horizontal="right"/>
      <protection hidden="1"/>
    </xf>
    <xf numFmtId="165" fontId="5" fillId="0" borderId="3" xfId="0" applyNumberFormat="1" applyFont="1" applyBorder="1" applyAlignment="1" applyProtection="1">
      <alignment horizontal="right"/>
      <protection hidden="1"/>
    </xf>
    <xf numFmtId="44" fontId="5" fillId="0" borderId="3" xfId="0" applyNumberFormat="1" applyFont="1" applyBorder="1" applyProtection="1">
      <protection hidden="1"/>
    </xf>
    <xf numFmtId="0" fontId="12" fillId="34" borderId="3" xfId="0" applyFont="1" applyFill="1" applyBorder="1" applyProtection="1"/>
    <xf numFmtId="0" fontId="21" fillId="0" borderId="1" xfId="0" applyFont="1" applyBorder="1" applyProtection="1">
      <protection locked="0"/>
    </xf>
    <xf numFmtId="0" fontId="21" fillId="0" borderId="22" xfId="0" applyFont="1" applyBorder="1" applyProtection="1">
      <protection locked="0"/>
    </xf>
    <xf numFmtId="0" fontId="5" fillId="10" borderId="12" xfId="0" applyFont="1" applyFill="1" applyBorder="1" applyAlignment="1" applyProtection="1">
      <alignment horizontal="center" vertical="center"/>
    </xf>
    <xf numFmtId="0" fontId="12" fillId="34" borderId="16" xfId="0" applyFont="1" applyFill="1" applyBorder="1" applyAlignment="1" applyProtection="1">
      <alignment horizontal="center" vertical="center"/>
    </xf>
    <xf numFmtId="164" fontId="5" fillId="0" borderId="11" xfId="0" applyNumberFormat="1" applyFont="1" applyBorder="1" applyAlignment="1" applyProtection="1">
      <alignment horizontal="center" vertical="center"/>
    </xf>
    <xf numFmtId="0" fontId="6" fillId="28" borderId="11" xfId="0" applyFont="1" applyFill="1" applyBorder="1" applyAlignment="1" applyProtection="1">
      <alignment horizontal="center" vertical="center"/>
      <protection locked="0"/>
    </xf>
    <xf numFmtId="0" fontId="6" fillId="14" borderId="11" xfId="0" applyFont="1" applyFill="1" applyBorder="1" applyAlignment="1" applyProtection="1">
      <alignment horizontal="center" vertical="center"/>
      <protection locked="0"/>
    </xf>
    <xf numFmtId="0" fontId="6" fillId="11" borderId="11" xfId="0" applyFont="1" applyFill="1" applyBorder="1" applyAlignment="1" applyProtection="1">
      <alignment horizontal="center" vertical="center"/>
      <protection locked="0"/>
    </xf>
    <xf numFmtId="0" fontId="6" fillId="29" borderId="11" xfId="0" applyFont="1" applyFill="1" applyBorder="1" applyAlignment="1" applyProtection="1">
      <alignment horizontal="center" vertical="center"/>
      <protection locked="0"/>
    </xf>
    <xf numFmtId="0" fontId="6" fillId="25" borderId="11" xfId="0" applyFont="1" applyFill="1" applyBorder="1" applyAlignment="1" applyProtection="1">
      <alignment horizontal="center" vertical="center"/>
      <protection locked="0"/>
    </xf>
    <xf numFmtId="0" fontId="6" fillId="30" borderId="11" xfId="0" applyFont="1" applyFill="1" applyBorder="1" applyAlignment="1" applyProtection="1">
      <alignment horizontal="center" vertical="center"/>
      <protection locked="0"/>
    </xf>
    <xf numFmtId="0" fontId="6" fillId="18" borderId="11" xfId="0" applyFont="1" applyFill="1" applyBorder="1" applyAlignment="1" applyProtection="1">
      <alignment horizontal="center" vertical="center"/>
      <protection locked="0"/>
    </xf>
    <xf numFmtId="0" fontId="6" fillId="10" borderId="11" xfId="0" applyFont="1" applyFill="1" applyBorder="1" applyAlignment="1" applyProtection="1">
      <alignment horizontal="center" vertical="center"/>
      <protection locked="0"/>
    </xf>
    <xf numFmtId="0" fontId="7" fillId="31" borderId="11" xfId="0" applyFont="1" applyFill="1" applyBorder="1" applyAlignment="1" applyProtection="1">
      <alignment horizontal="center" vertical="center"/>
      <protection locked="0"/>
    </xf>
    <xf numFmtId="8" fontId="5" fillId="10" borderId="11" xfId="0" applyNumberFormat="1" applyFont="1" applyFill="1" applyBorder="1" applyAlignment="1" applyProtection="1">
      <alignment horizontal="center" vertical="center"/>
    </xf>
    <xf numFmtId="0" fontId="6" fillId="15" borderId="11" xfId="0" applyFont="1" applyFill="1" applyBorder="1" applyAlignment="1" applyProtection="1">
      <alignment horizontal="center" vertical="center"/>
      <protection locked="0"/>
    </xf>
    <xf numFmtId="0" fontId="6" fillId="17" borderId="11" xfId="0" applyFont="1" applyFill="1" applyBorder="1" applyAlignment="1" applyProtection="1">
      <alignment horizontal="center" vertical="center"/>
      <protection locked="0"/>
    </xf>
    <xf numFmtId="166" fontId="5" fillId="10" borderId="11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NumberFormat="1" applyFont="1" applyBorder="1" applyAlignment="1" applyProtection="1">
      <alignment horizontal="center" vertical="center"/>
      <protection hidden="1"/>
    </xf>
    <xf numFmtId="165" fontId="5" fillId="0" borderId="11" xfId="0" applyNumberFormat="1" applyFont="1" applyBorder="1" applyAlignment="1" applyProtection="1">
      <alignment horizontal="center" vertical="center"/>
      <protection hidden="1"/>
    </xf>
    <xf numFmtId="44" fontId="5" fillId="0" borderId="11" xfId="0" applyNumberFormat="1" applyFont="1" applyBorder="1" applyAlignment="1" applyProtection="1">
      <alignment horizontal="center" vertical="center"/>
      <protection hidden="1"/>
    </xf>
    <xf numFmtId="0" fontId="12" fillId="34" borderId="21" xfId="0" applyFont="1" applyFill="1" applyBorder="1" applyAlignment="1" applyProtection="1">
      <alignment horizontal="center" vertical="center"/>
    </xf>
    <xf numFmtId="164" fontId="5" fillId="10" borderId="11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6" fillId="33" borderId="1" xfId="0" applyFont="1" applyFill="1" applyBorder="1" applyProtection="1">
      <protection locked="0"/>
    </xf>
    <xf numFmtId="0" fontId="6" fillId="33" borderId="11" xfId="0" applyFont="1" applyFill="1" applyBorder="1" applyProtection="1">
      <protection locked="0"/>
    </xf>
    <xf numFmtId="0" fontId="6" fillId="33" borderId="4" xfId="0" applyFont="1" applyFill="1" applyBorder="1" applyProtection="1">
      <protection locked="0"/>
    </xf>
    <xf numFmtId="0" fontId="6" fillId="29" borderId="4" xfId="0" applyFont="1" applyFill="1" applyBorder="1" applyProtection="1">
      <protection locked="0"/>
    </xf>
    <xf numFmtId="0" fontId="6" fillId="29" borderId="1" xfId="0" applyFont="1" applyFill="1" applyBorder="1" applyProtection="1">
      <protection locked="0"/>
    </xf>
    <xf numFmtId="0" fontId="6" fillId="29" borderId="11" xfId="0" applyFon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0" fontId="6" fillId="0" borderId="4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6" fillId="11" borderId="12" xfId="0" applyFont="1" applyFill="1" applyBorder="1" applyProtection="1">
      <protection locked="0"/>
    </xf>
    <xf numFmtId="0" fontId="6" fillId="14" borderId="12" xfId="0" applyFont="1" applyFill="1" applyBorder="1" applyProtection="1">
      <protection locked="0"/>
    </xf>
    <xf numFmtId="0" fontId="6" fillId="20" borderId="12" xfId="0" applyFont="1" applyFill="1" applyBorder="1" applyProtection="1">
      <protection locked="0"/>
    </xf>
    <xf numFmtId="0" fontId="6" fillId="27" borderId="12" xfId="0" applyFont="1" applyFill="1" applyBorder="1" applyProtection="1">
      <protection locked="0"/>
    </xf>
    <xf numFmtId="0" fontId="6" fillId="0" borderId="0" xfId="0" applyFont="1" applyFill="1" applyBorder="1" applyProtection="1"/>
    <xf numFmtId="0" fontId="6" fillId="0" borderId="23" xfId="0" applyFont="1" applyFill="1" applyBorder="1" applyProtection="1"/>
    <xf numFmtId="0" fontId="23" fillId="0" borderId="0" xfId="0" applyFont="1" applyFill="1" applyBorder="1" applyProtection="1"/>
    <xf numFmtId="0" fontId="7" fillId="0" borderId="12" xfId="0" applyFont="1" applyFill="1" applyBorder="1" applyProtection="1"/>
    <xf numFmtId="0" fontId="7" fillId="0" borderId="0" xfId="0" applyFont="1" applyFill="1" applyBorder="1" applyProtection="1"/>
    <xf numFmtId="0" fontId="6" fillId="0" borderId="0" xfId="0" applyFont="1" applyBorder="1" applyProtection="1"/>
    <xf numFmtId="0" fontId="6" fillId="34" borderId="11" xfId="0" applyFont="1" applyFill="1" applyBorder="1" applyAlignment="1" applyProtection="1">
      <alignment horizontal="center" vertical="center"/>
      <protection locked="0"/>
    </xf>
    <xf numFmtId="0" fontId="4" fillId="10" borderId="18" xfId="0" applyFont="1" applyFill="1" applyBorder="1" applyAlignment="1" applyProtection="1">
      <alignment horizontal="center"/>
      <protection locked="0"/>
    </xf>
    <xf numFmtId="0" fontId="6" fillId="16" borderId="5" xfId="0" applyFont="1" applyFill="1" applyBorder="1" applyAlignment="1" applyProtection="1">
      <alignment horizontal="left"/>
    </xf>
    <xf numFmtId="0" fontId="6" fillId="16" borderId="6" xfId="0" applyFont="1" applyFill="1" applyBorder="1" applyAlignment="1" applyProtection="1">
      <alignment horizontal="left"/>
    </xf>
    <xf numFmtId="0" fontId="6" fillId="16" borderId="7" xfId="0" applyFont="1" applyFill="1" applyBorder="1" applyAlignment="1" applyProtection="1">
      <alignment horizontal="left"/>
    </xf>
    <xf numFmtId="0" fontId="6" fillId="16" borderId="9" xfId="0" applyFont="1" applyFill="1" applyBorder="1" applyAlignment="1" applyProtection="1">
      <alignment horizontal="left"/>
    </xf>
    <xf numFmtId="0" fontId="6" fillId="3" borderId="2" xfId="0" applyFont="1" applyFill="1" applyBorder="1" applyAlignment="1" applyProtection="1">
      <alignment horizontal="center" vertical="center" textRotation="90"/>
    </xf>
    <xf numFmtId="0" fontId="6" fillId="3" borderId="3" xfId="0" applyFont="1" applyFill="1" applyBorder="1" applyAlignment="1" applyProtection="1">
      <alignment horizontal="center" vertical="center" textRotation="90"/>
    </xf>
    <xf numFmtId="0" fontId="6" fillId="3" borderId="4" xfId="0" applyFont="1" applyFill="1" applyBorder="1" applyAlignment="1" applyProtection="1">
      <alignment horizontal="center" vertical="center" textRotation="90"/>
    </xf>
    <xf numFmtId="0" fontId="7" fillId="2" borderId="2" xfId="0" applyFont="1" applyFill="1" applyBorder="1" applyAlignment="1" applyProtection="1">
      <alignment horizontal="center" vertical="center" textRotation="90" wrapText="1"/>
    </xf>
    <xf numFmtId="0" fontId="7" fillId="2" borderId="3" xfId="0" applyFont="1" applyFill="1" applyBorder="1" applyAlignment="1" applyProtection="1">
      <alignment horizontal="center" vertical="center" textRotation="90" wrapText="1"/>
    </xf>
    <xf numFmtId="0" fontId="7" fillId="2" borderId="4" xfId="0" applyFont="1" applyFill="1" applyBorder="1" applyAlignment="1" applyProtection="1">
      <alignment horizontal="center" vertical="center" textRotation="90" wrapText="1"/>
    </xf>
    <xf numFmtId="0" fontId="7" fillId="6" borderId="2" xfId="0" applyFont="1" applyFill="1" applyBorder="1" applyAlignment="1" applyProtection="1">
      <alignment horizontal="center" vertical="center" textRotation="90" wrapText="1"/>
    </xf>
    <xf numFmtId="0" fontId="7" fillId="6" borderId="3" xfId="0" applyFont="1" applyFill="1" applyBorder="1" applyAlignment="1" applyProtection="1">
      <alignment horizontal="center" vertical="center" textRotation="90" wrapText="1"/>
    </xf>
    <xf numFmtId="0" fontId="7" fillId="6" borderId="4" xfId="0" applyFont="1" applyFill="1" applyBorder="1" applyAlignment="1" applyProtection="1">
      <alignment horizontal="center" vertical="center" textRotation="90" wrapText="1"/>
    </xf>
    <xf numFmtId="0" fontId="7" fillId="5" borderId="2" xfId="0" applyFont="1" applyFill="1" applyBorder="1" applyAlignment="1" applyProtection="1">
      <alignment horizontal="center" vertical="center" textRotation="90" wrapText="1"/>
    </xf>
    <xf numFmtId="0" fontId="7" fillId="5" borderId="3" xfId="0" applyFont="1" applyFill="1" applyBorder="1" applyAlignment="1" applyProtection="1">
      <alignment horizontal="center" vertical="center" textRotation="90" wrapText="1"/>
    </xf>
    <xf numFmtId="0" fontId="7" fillId="5" borderId="4" xfId="0" applyFont="1" applyFill="1" applyBorder="1" applyAlignment="1" applyProtection="1">
      <alignment horizontal="center" vertical="center" textRotation="90" wrapText="1"/>
    </xf>
    <xf numFmtId="0" fontId="6" fillId="10" borderId="2" xfId="0" applyFont="1" applyFill="1" applyBorder="1" applyAlignment="1" applyProtection="1">
      <alignment horizontal="center" vertical="center" textRotation="90" wrapText="1"/>
    </xf>
    <xf numFmtId="0" fontId="6" fillId="10" borderId="3" xfId="0" applyFont="1" applyFill="1" applyBorder="1" applyAlignment="1" applyProtection="1">
      <alignment horizontal="center" vertical="center" textRotation="90" wrapText="1"/>
    </xf>
    <xf numFmtId="0" fontId="6" fillId="10" borderId="4" xfId="0" applyFont="1" applyFill="1" applyBorder="1" applyAlignment="1" applyProtection="1">
      <alignment horizontal="center" vertical="center" textRotation="90" wrapText="1"/>
    </xf>
    <xf numFmtId="0" fontId="7" fillId="26" borderId="2" xfId="0" applyFont="1" applyFill="1" applyBorder="1" applyAlignment="1" applyProtection="1">
      <alignment horizontal="center" vertical="center" textRotation="90" wrapText="1"/>
    </xf>
    <xf numFmtId="0" fontId="7" fillId="26" borderId="3" xfId="0" applyFont="1" applyFill="1" applyBorder="1" applyAlignment="1" applyProtection="1">
      <alignment horizontal="center" vertical="center" textRotation="90" wrapText="1"/>
    </xf>
    <xf numFmtId="0" fontId="7" fillId="26" borderId="4" xfId="0" applyFont="1" applyFill="1" applyBorder="1" applyAlignment="1" applyProtection="1">
      <alignment horizontal="center" vertical="center" textRotation="90" wrapText="1"/>
    </xf>
    <xf numFmtId="0" fontId="7" fillId="7" borderId="2" xfId="0" applyFont="1" applyFill="1" applyBorder="1" applyAlignment="1" applyProtection="1">
      <alignment horizontal="center" vertical="center" textRotation="90" wrapText="1"/>
    </xf>
    <xf numFmtId="0" fontId="7" fillId="7" borderId="3" xfId="0" applyFont="1" applyFill="1" applyBorder="1" applyAlignment="1" applyProtection="1">
      <alignment horizontal="center" vertical="center" textRotation="90" wrapText="1"/>
    </xf>
    <xf numFmtId="0" fontId="7" fillId="7" borderId="4" xfId="0" applyFont="1" applyFill="1" applyBorder="1" applyAlignment="1" applyProtection="1">
      <alignment horizontal="center" vertical="center" textRotation="90" wrapText="1"/>
    </xf>
    <xf numFmtId="0" fontId="18" fillId="24" borderId="2" xfId="0" applyFont="1" applyFill="1" applyBorder="1" applyAlignment="1" applyProtection="1">
      <alignment horizontal="center" vertical="center" textRotation="90" wrapText="1"/>
    </xf>
    <xf numFmtId="0" fontId="18" fillId="24" borderId="3" xfId="0" applyFont="1" applyFill="1" applyBorder="1" applyAlignment="1" applyProtection="1">
      <alignment horizontal="center" vertical="center" textRotation="90" wrapText="1"/>
    </xf>
    <xf numFmtId="0" fontId="18" fillId="24" borderId="4" xfId="0" applyFont="1" applyFill="1" applyBorder="1" applyAlignment="1" applyProtection="1">
      <alignment horizontal="center" vertical="center" textRotation="90" wrapText="1"/>
    </xf>
    <xf numFmtId="0" fontId="6" fillId="33" borderId="2" xfId="0" applyFont="1" applyFill="1" applyBorder="1" applyAlignment="1" applyProtection="1">
      <alignment horizontal="center" vertical="center" textRotation="90" wrapText="1"/>
    </xf>
    <xf numFmtId="0" fontId="6" fillId="33" borderId="3" xfId="0" applyFont="1" applyFill="1" applyBorder="1" applyAlignment="1" applyProtection="1">
      <alignment horizontal="center" vertical="center" textRotation="90" wrapText="1"/>
    </xf>
    <xf numFmtId="0" fontId="6" fillId="33" borderId="4" xfId="0" applyFont="1" applyFill="1" applyBorder="1" applyAlignment="1" applyProtection="1">
      <alignment horizontal="center" vertical="center" textRotation="90" wrapText="1"/>
    </xf>
    <xf numFmtId="0" fontId="6" fillId="35" borderId="2" xfId="0" applyFont="1" applyFill="1" applyBorder="1" applyAlignment="1" applyProtection="1">
      <alignment horizontal="center" vertical="center" textRotation="90" wrapText="1"/>
    </xf>
    <xf numFmtId="0" fontId="6" fillId="35" borderId="3" xfId="0" applyFont="1" applyFill="1" applyBorder="1" applyAlignment="1" applyProtection="1">
      <alignment horizontal="center" vertical="center" textRotation="90" wrapText="1"/>
    </xf>
    <xf numFmtId="0" fontId="6" fillId="35" borderId="4" xfId="0" applyFont="1" applyFill="1" applyBorder="1" applyAlignment="1" applyProtection="1">
      <alignment horizontal="center" vertical="center" textRotation="90" wrapText="1"/>
    </xf>
    <xf numFmtId="0" fontId="7" fillId="13" borderId="2" xfId="0" applyFont="1" applyFill="1" applyBorder="1" applyAlignment="1" applyProtection="1">
      <alignment horizontal="center" vertical="center" textRotation="90" wrapText="1"/>
    </xf>
    <xf numFmtId="0" fontId="7" fillId="13" borderId="3" xfId="0" applyFont="1" applyFill="1" applyBorder="1" applyAlignment="1" applyProtection="1">
      <alignment horizontal="center" vertical="center" textRotation="90" wrapText="1"/>
    </xf>
    <xf numFmtId="0" fontId="7" fillId="13" borderId="4" xfId="0" applyFont="1" applyFill="1" applyBorder="1" applyAlignment="1" applyProtection="1">
      <alignment horizontal="center" vertical="center" textRotation="90" wrapText="1"/>
    </xf>
    <xf numFmtId="0" fontId="7" fillId="4" borderId="2" xfId="0" applyFont="1" applyFill="1" applyBorder="1" applyAlignment="1" applyProtection="1">
      <alignment horizontal="center" vertical="center" textRotation="90" wrapText="1"/>
    </xf>
    <xf numFmtId="0" fontId="7" fillId="4" borderId="3" xfId="0" applyFont="1" applyFill="1" applyBorder="1" applyAlignment="1" applyProtection="1">
      <alignment horizontal="center" vertical="center" textRotation="90" wrapText="1"/>
    </xf>
    <xf numFmtId="0" fontId="7" fillId="4" borderId="4" xfId="0" applyFont="1" applyFill="1" applyBorder="1" applyAlignment="1" applyProtection="1">
      <alignment horizontal="center" vertical="center" textRotation="90" wrapText="1"/>
    </xf>
    <xf numFmtId="0" fontId="7" fillId="9" borderId="2" xfId="0" applyFont="1" applyFill="1" applyBorder="1" applyAlignment="1" applyProtection="1">
      <alignment horizontal="center" vertical="center" textRotation="90" wrapText="1"/>
    </xf>
    <xf numFmtId="0" fontId="7" fillId="9" borderId="3" xfId="0" applyFont="1" applyFill="1" applyBorder="1" applyAlignment="1" applyProtection="1">
      <alignment horizontal="center" vertical="center" textRotation="90" wrapText="1"/>
    </xf>
    <xf numFmtId="0" fontId="7" fillId="9" borderId="4" xfId="0" applyFont="1" applyFill="1" applyBorder="1" applyAlignment="1" applyProtection="1">
      <alignment horizontal="center" vertical="center" textRotation="90" wrapText="1"/>
    </xf>
    <xf numFmtId="0" fontId="8" fillId="0" borderId="0" xfId="0" applyFont="1" applyAlignment="1" applyProtection="1">
      <alignment horizontal="center"/>
    </xf>
    <xf numFmtId="0" fontId="7" fillId="8" borderId="2" xfId="0" applyFont="1" applyFill="1" applyBorder="1" applyAlignment="1" applyProtection="1">
      <alignment horizontal="center" vertical="center" textRotation="90" wrapText="1"/>
    </xf>
    <xf numFmtId="0" fontId="7" fillId="8" borderId="3" xfId="0" applyFont="1" applyFill="1" applyBorder="1" applyAlignment="1" applyProtection="1">
      <alignment horizontal="center" vertical="center" textRotation="90" wrapText="1"/>
    </xf>
    <xf numFmtId="0" fontId="7" fillId="8" borderId="4" xfId="0" applyFont="1" applyFill="1" applyBorder="1" applyAlignment="1" applyProtection="1">
      <alignment horizontal="center" vertical="center" textRotation="90" wrapText="1"/>
    </xf>
    <xf numFmtId="0" fontId="7" fillId="6" borderId="1" xfId="0" applyFont="1" applyFill="1" applyBorder="1" applyAlignment="1" applyProtection="1">
      <alignment horizontal="center" vertical="center" textRotation="90" wrapText="1"/>
    </xf>
    <xf numFmtId="0" fontId="6" fillId="3" borderId="2" xfId="0" applyFont="1" applyFill="1" applyBorder="1" applyAlignment="1" applyProtection="1">
      <alignment horizontal="center" vertical="center" textRotation="90" wrapText="1"/>
    </xf>
    <xf numFmtId="0" fontId="6" fillId="3" borderId="3" xfId="0" applyFont="1" applyFill="1" applyBorder="1" applyAlignment="1" applyProtection="1">
      <alignment horizontal="center" vertical="center" textRotation="90" wrapText="1"/>
    </xf>
    <xf numFmtId="0" fontId="6" fillId="3" borderId="4" xfId="0" applyFont="1" applyFill="1" applyBorder="1" applyAlignment="1" applyProtection="1">
      <alignment horizontal="center" vertical="center" textRotation="90" wrapText="1"/>
    </xf>
    <xf numFmtId="0" fontId="6" fillId="25" borderId="2" xfId="0" applyFont="1" applyFill="1" applyBorder="1" applyAlignment="1" applyProtection="1">
      <alignment horizontal="center" vertical="center" textRotation="90" wrapText="1"/>
    </xf>
    <xf numFmtId="0" fontId="6" fillId="25" borderId="3" xfId="0" applyFont="1" applyFill="1" applyBorder="1" applyAlignment="1" applyProtection="1">
      <alignment horizontal="center" vertical="center" textRotation="90" wrapText="1"/>
    </xf>
    <xf numFmtId="0" fontId="6" fillId="25" borderId="4" xfId="0" applyFont="1" applyFill="1" applyBorder="1" applyAlignment="1" applyProtection="1">
      <alignment horizontal="center" vertical="center" textRotation="90" wrapText="1"/>
    </xf>
    <xf numFmtId="0" fontId="7" fillId="27" borderId="2" xfId="0" applyFont="1" applyFill="1" applyBorder="1" applyAlignment="1" applyProtection="1">
      <alignment horizontal="center" vertical="center" textRotation="90" wrapText="1"/>
    </xf>
    <xf numFmtId="0" fontId="7" fillId="27" borderId="3" xfId="0" applyFont="1" applyFill="1" applyBorder="1" applyAlignment="1" applyProtection="1">
      <alignment horizontal="center" vertical="center" textRotation="90" wrapText="1"/>
    </xf>
    <xf numFmtId="0" fontId="7" fillId="27" borderId="4" xfId="0" applyFont="1" applyFill="1" applyBorder="1" applyAlignment="1" applyProtection="1">
      <alignment horizontal="center" vertical="center" textRotation="90" wrapText="1"/>
    </xf>
    <xf numFmtId="0" fontId="7" fillId="4" borderId="1" xfId="0" applyFont="1" applyFill="1" applyBorder="1" applyAlignment="1" applyProtection="1">
      <alignment horizontal="center" vertical="center" textRotation="90" wrapText="1"/>
    </xf>
    <xf numFmtId="0" fontId="20" fillId="9" borderId="1" xfId="0" applyFont="1" applyFill="1" applyBorder="1" applyAlignment="1" applyProtection="1">
      <alignment horizontal="center" vertical="center" textRotation="90" wrapText="1"/>
    </xf>
    <xf numFmtId="0" fontId="12" fillId="16" borderId="2" xfId="0" applyFont="1" applyFill="1" applyBorder="1" applyAlignment="1" applyProtection="1">
      <alignment horizontal="center" vertical="center" wrapText="1"/>
    </xf>
    <xf numFmtId="0" fontId="12" fillId="16" borderId="3" xfId="0" applyFont="1" applyFill="1" applyBorder="1" applyAlignment="1" applyProtection="1">
      <alignment horizontal="center" vertical="center" wrapText="1"/>
    </xf>
    <xf numFmtId="0" fontId="12" fillId="16" borderId="4" xfId="0" applyFont="1" applyFill="1" applyBorder="1" applyAlignment="1" applyProtection="1">
      <alignment horizontal="center" vertical="center" wrapText="1"/>
    </xf>
    <xf numFmtId="0" fontId="4" fillId="10" borderId="0" xfId="0" applyFont="1" applyFill="1" applyBorder="1" applyAlignment="1" applyProtection="1">
      <alignment horizontal="center"/>
      <protection locked="0"/>
    </xf>
    <xf numFmtId="0" fontId="12" fillId="33" borderId="2" xfId="0" applyFont="1" applyFill="1" applyBorder="1" applyAlignment="1" applyProtection="1">
      <alignment horizontal="center" vertical="center" textRotation="90" wrapText="1"/>
    </xf>
    <xf numFmtId="0" fontId="12" fillId="33" borderId="3" xfId="0" applyFont="1" applyFill="1" applyBorder="1" applyAlignment="1" applyProtection="1">
      <alignment horizontal="center" vertical="center" textRotation="90" wrapText="1"/>
    </xf>
    <xf numFmtId="0" fontId="12" fillId="33" borderId="7" xfId="0" applyFont="1" applyFill="1" applyBorder="1" applyAlignment="1" applyProtection="1">
      <alignment horizontal="center" vertical="center" textRotation="90" wrapText="1"/>
    </xf>
    <xf numFmtId="0" fontId="5" fillId="0" borderId="1" xfId="0" applyFont="1" applyBorder="1" applyAlignment="1" applyProtection="1">
      <alignment horizontal="center"/>
      <protection locked="0"/>
    </xf>
    <xf numFmtId="0" fontId="6" fillId="10" borderId="5" xfId="0" applyFont="1" applyFill="1" applyBorder="1" applyAlignment="1" applyProtection="1">
      <alignment horizontal="center"/>
      <protection locked="0"/>
    </xf>
    <xf numFmtId="0" fontId="6" fillId="10" borderId="6" xfId="0" applyFont="1" applyFill="1" applyBorder="1" applyAlignment="1" applyProtection="1">
      <alignment horizontal="center"/>
      <protection locked="0"/>
    </xf>
    <xf numFmtId="0" fontId="6" fillId="10" borderId="13" xfId="0" applyFont="1" applyFill="1" applyBorder="1" applyAlignment="1" applyProtection="1">
      <alignment horizontal="center"/>
      <protection locked="0"/>
    </xf>
    <xf numFmtId="0" fontId="6" fillId="10" borderId="17" xfId="0" applyFont="1" applyFill="1" applyBorder="1" applyAlignment="1" applyProtection="1">
      <alignment horizontal="center"/>
      <protection locked="0"/>
    </xf>
    <xf numFmtId="0" fontId="6" fillId="10" borderId="18" xfId="0" applyFont="1" applyFill="1" applyBorder="1" applyAlignment="1" applyProtection="1">
      <alignment horizontal="center"/>
      <protection locked="0"/>
    </xf>
    <xf numFmtId="0" fontId="6" fillId="10" borderId="19" xfId="0" applyFont="1" applyFill="1" applyBorder="1" applyAlignment="1" applyProtection="1">
      <alignment horizontal="center"/>
      <protection locked="0"/>
    </xf>
    <xf numFmtId="0" fontId="6" fillId="10" borderId="1" xfId="0" applyFont="1" applyFill="1" applyBorder="1" applyAlignment="1" applyProtection="1">
      <alignment horizontal="center"/>
      <protection locked="0"/>
    </xf>
    <xf numFmtId="0" fontId="17" fillId="10" borderId="0" xfId="1" applyFont="1" applyFill="1" applyBorder="1" applyAlignment="1" applyProtection="1">
      <alignment horizontal="center"/>
      <protection locked="0"/>
    </xf>
    <xf numFmtId="0" fontId="15" fillId="10" borderId="0" xfId="0" applyFont="1" applyFill="1" applyBorder="1" applyAlignment="1" applyProtection="1">
      <alignment horizontal="center"/>
      <protection locked="0"/>
    </xf>
    <xf numFmtId="0" fontId="13" fillId="22" borderId="17" xfId="0" applyFont="1" applyFill="1" applyBorder="1" applyAlignment="1" applyProtection="1">
      <alignment horizontal="center" vertical="center"/>
    </xf>
    <xf numFmtId="0" fontId="13" fillId="22" borderId="18" xfId="0" applyFont="1" applyFill="1" applyBorder="1" applyAlignment="1" applyProtection="1">
      <alignment horizontal="center" vertical="center"/>
    </xf>
    <xf numFmtId="0" fontId="13" fillId="22" borderId="19" xfId="0" applyFont="1" applyFill="1" applyBorder="1" applyAlignment="1" applyProtection="1">
      <alignment horizontal="center" vertical="center"/>
    </xf>
    <xf numFmtId="0" fontId="13" fillId="22" borderId="7" xfId="0" applyFont="1" applyFill="1" applyBorder="1" applyAlignment="1" applyProtection="1">
      <alignment horizontal="center" vertical="center"/>
    </xf>
    <xf numFmtId="0" fontId="13" fillId="22" borderId="9" xfId="0" applyFont="1" applyFill="1" applyBorder="1" applyAlignment="1" applyProtection="1">
      <alignment horizontal="center" vertical="center"/>
    </xf>
    <xf numFmtId="0" fontId="13" fillId="22" borderId="8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4" fillId="10" borderId="5" xfId="0" applyFont="1" applyFill="1" applyBorder="1" applyAlignment="1" applyProtection="1">
      <alignment horizontal="right" vertical="center" wrapText="1"/>
    </xf>
    <xf numFmtId="0" fontId="14" fillId="10" borderId="6" xfId="0" applyFont="1" applyFill="1" applyBorder="1" applyAlignment="1" applyProtection="1">
      <alignment horizontal="right" vertical="center" wrapText="1"/>
    </xf>
    <xf numFmtId="0" fontId="14" fillId="10" borderId="13" xfId="0" applyFont="1" applyFill="1" applyBorder="1" applyAlignment="1" applyProtection="1">
      <alignment horizontal="right" vertical="center" wrapText="1"/>
    </xf>
    <xf numFmtId="0" fontId="14" fillId="0" borderId="5" xfId="0" applyFont="1" applyBorder="1" applyAlignment="1" applyProtection="1">
      <alignment horizontal="right" vertical="center" wrapText="1"/>
    </xf>
    <xf numFmtId="0" fontId="14" fillId="0" borderId="6" xfId="0" applyFont="1" applyBorder="1" applyAlignment="1" applyProtection="1">
      <alignment horizontal="right" vertical="center" wrapText="1"/>
    </xf>
    <xf numFmtId="0" fontId="14" fillId="0" borderId="13" xfId="0" applyFont="1" applyBorder="1" applyAlignment="1" applyProtection="1">
      <alignment horizontal="right" vertical="center" wrapText="1"/>
    </xf>
    <xf numFmtId="0" fontId="14" fillId="0" borderId="1" xfId="0" applyFont="1" applyBorder="1" applyAlignment="1" applyProtection="1">
      <alignment horizontal="right" wrapText="1"/>
      <protection hidden="1"/>
    </xf>
    <xf numFmtId="0" fontId="5" fillId="10" borderId="0" xfId="0" applyFont="1" applyFill="1" applyBorder="1" applyAlignment="1" applyProtection="1">
      <alignment horizontal="center" vertical="center" wrapText="1"/>
    </xf>
    <xf numFmtId="0" fontId="14" fillId="0" borderId="1" xfId="0" applyNumberFormat="1" applyFont="1" applyBorder="1" applyAlignment="1" applyProtection="1">
      <alignment horizontal="right"/>
      <protection hidden="1"/>
    </xf>
    <xf numFmtId="0" fontId="6" fillId="10" borderId="0" xfId="0" applyFont="1" applyFill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3" fillId="22" borderId="1" xfId="0" applyFont="1" applyFill="1" applyBorder="1" applyAlignment="1" applyProtection="1">
      <alignment horizontal="center" vertical="center"/>
    </xf>
    <xf numFmtId="44" fontId="15" fillId="23" borderId="5" xfId="0" applyNumberFormat="1" applyFont="1" applyFill="1" applyBorder="1" applyAlignment="1" applyProtection="1">
      <alignment horizontal="center"/>
      <protection hidden="1"/>
    </xf>
    <xf numFmtId="44" fontId="15" fillId="23" borderId="13" xfId="0" applyNumberFormat="1" applyFont="1" applyFill="1" applyBorder="1" applyAlignment="1" applyProtection="1">
      <alignment horizontal="center"/>
      <protection hidden="1"/>
    </xf>
    <xf numFmtId="0" fontId="15" fillId="23" borderId="5" xfId="0" applyFont="1" applyFill="1" applyBorder="1" applyAlignment="1" applyProtection="1">
      <alignment horizontal="right" vertical="center" wrapText="1"/>
    </xf>
    <xf numFmtId="0" fontId="15" fillId="23" borderId="6" xfId="0" applyFont="1" applyFill="1" applyBorder="1" applyAlignment="1" applyProtection="1">
      <alignment horizontal="right" vertical="center" wrapText="1"/>
    </xf>
    <xf numFmtId="0" fontId="15" fillId="23" borderId="13" xfId="0" applyFont="1" applyFill="1" applyBorder="1" applyAlignment="1" applyProtection="1">
      <alignment horizontal="right" vertical="center" wrapText="1"/>
    </xf>
    <xf numFmtId="0" fontId="6" fillId="10" borderId="0" xfId="0" applyFont="1" applyFill="1" applyBorder="1" applyAlignment="1" applyProtection="1">
      <alignment horizontal="left" vertical="center"/>
    </xf>
    <xf numFmtId="165" fontId="14" fillId="0" borderId="1" xfId="0" applyNumberFormat="1" applyFont="1" applyBorder="1" applyAlignment="1" applyProtection="1">
      <alignment horizontal="right"/>
      <protection hidden="1"/>
    </xf>
    <xf numFmtId="0" fontId="6" fillId="0" borderId="2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13" borderId="2" xfId="0" applyFont="1" applyFill="1" applyBorder="1" applyAlignment="1">
      <alignment horizontal="center" vertical="center" textRotation="90" wrapText="1"/>
    </xf>
    <xf numFmtId="0" fontId="6" fillId="13" borderId="3" xfId="0" applyFont="1" applyFill="1" applyBorder="1" applyAlignment="1">
      <alignment horizontal="center" vertical="center" textRotation="90" wrapText="1"/>
    </xf>
    <xf numFmtId="0" fontId="6" fillId="13" borderId="4" xfId="0" applyFont="1" applyFill="1" applyBorder="1" applyAlignment="1">
      <alignment horizontal="center" vertical="center" textRotation="90" wrapText="1"/>
    </xf>
    <xf numFmtId="0" fontId="7" fillId="9" borderId="1" xfId="0" applyFont="1" applyFill="1" applyBorder="1" applyAlignment="1">
      <alignment horizontal="center" vertical="center" textRotation="90" wrapText="1"/>
    </xf>
    <xf numFmtId="0" fontId="6" fillId="16" borderId="5" xfId="0" applyFont="1" applyFill="1" applyBorder="1" applyAlignment="1">
      <alignment horizontal="left"/>
    </xf>
    <xf numFmtId="0" fontId="6" fillId="16" borderId="6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7" fillId="6" borderId="2" xfId="0" applyFont="1" applyFill="1" applyBorder="1" applyAlignment="1">
      <alignment horizontal="center" vertical="center" textRotation="90" wrapText="1"/>
    </xf>
    <xf numFmtId="0" fontId="7" fillId="6" borderId="3" xfId="0" applyFont="1" applyFill="1" applyBorder="1" applyAlignment="1">
      <alignment horizontal="center" vertical="center" textRotation="90" wrapText="1"/>
    </xf>
    <xf numFmtId="0" fontId="7" fillId="6" borderId="4" xfId="0" applyFont="1" applyFill="1" applyBorder="1" applyAlignment="1">
      <alignment horizontal="center" vertical="center" textRotation="90" wrapText="1"/>
    </xf>
    <xf numFmtId="0" fontId="6" fillId="5" borderId="2" xfId="0" applyFont="1" applyFill="1" applyBorder="1" applyAlignment="1">
      <alignment horizontal="center" vertical="center" textRotation="90" wrapText="1"/>
    </xf>
    <xf numFmtId="0" fontId="6" fillId="5" borderId="3" xfId="0" applyFont="1" applyFill="1" applyBorder="1" applyAlignment="1">
      <alignment horizontal="center" vertical="center" textRotation="90" wrapText="1"/>
    </xf>
    <xf numFmtId="0" fontId="6" fillId="5" borderId="4" xfId="0" applyFont="1" applyFill="1" applyBorder="1" applyAlignment="1">
      <alignment horizontal="center" vertical="center" textRotation="90" wrapText="1"/>
    </xf>
    <xf numFmtId="0" fontId="6" fillId="10" borderId="2" xfId="0" applyFont="1" applyFill="1" applyBorder="1" applyAlignment="1">
      <alignment horizontal="center" vertical="center" textRotation="90" wrapText="1"/>
    </xf>
    <xf numFmtId="0" fontId="6" fillId="10" borderId="3" xfId="0" applyFont="1" applyFill="1" applyBorder="1" applyAlignment="1">
      <alignment horizontal="center" vertical="center" textRotation="90" wrapText="1"/>
    </xf>
    <xf numFmtId="0" fontId="6" fillId="10" borderId="4" xfId="0" applyFont="1" applyFill="1" applyBorder="1" applyAlignment="1">
      <alignment horizontal="center" vertical="center" textRotation="90" wrapText="1"/>
    </xf>
    <xf numFmtId="0" fontId="7" fillId="4" borderId="2" xfId="0" applyFont="1" applyFill="1" applyBorder="1" applyAlignment="1">
      <alignment horizontal="center" vertical="center" textRotation="90" wrapText="1"/>
    </xf>
    <xf numFmtId="0" fontId="7" fillId="4" borderId="3" xfId="0" applyFont="1" applyFill="1" applyBorder="1" applyAlignment="1">
      <alignment horizontal="center" vertical="center" textRotation="90" wrapText="1"/>
    </xf>
    <xf numFmtId="0" fontId="7" fillId="4" borderId="4" xfId="0" applyFont="1" applyFill="1" applyBorder="1" applyAlignment="1">
      <alignment horizontal="center" vertical="center" textRotation="90" wrapText="1"/>
    </xf>
    <xf numFmtId="0" fontId="7" fillId="7" borderId="2" xfId="0" applyFont="1" applyFill="1" applyBorder="1" applyAlignment="1">
      <alignment horizontal="center" vertical="center" textRotation="90" wrapText="1"/>
    </xf>
    <xf numFmtId="0" fontId="7" fillId="7" borderId="3" xfId="0" applyFont="1" applyFill="1" applyBorder="1" applyAlignment="1">
      <alignment horizontal="center" vertical="center" textRotation="90" wrapText="1"/>
    </xf>
    <xf numFmtId="0" fontId="7" fillId="7" borderId="4" xfId="0" applyFont="1" applyFill="1" applyBorder="1" applyAlignment="1">
      <alignment horizontal="center" vertical="center" textRotation="90" wrapText="1"/>
    </xf>
    <xf numFmtId="0" fontId="6" fillId="12" borderId="2" xfId="0" applyFont="1" applyFill="1" applyBorder="1" applyAlignment="1">
      <alignment horizontal="center" vertical="center" textRotation="90" wrapText="1"/>
    </xf>
    <xf numFmtId="0" fontId="6" fillId="12" borderId="3" xfId="0" applyFont="1" applyFill="1" applyBorder="1" applyAlignment="1">
      <alignment horizontal="center" vertical="center" textRotation="90" wrapText="1"/>
    </xf>
    <xf numFmtId="0" fontId="6" fillId="12" borderId="4" xfId="0" applyFont="1" applyFill="1" applyBorder="1" applyAlignment="1">
      <alignment horizontal="center" vertical="center" textRotation="90" wrapText="1"/>
    </xf>
    <xf numFmtId="0" fontId="5" fillId="10" borderId="24" xfId="0" applyFont="1" applyFill="1" applyBorder="1" applyAlignment="1" applyProtection="1"/>
    <xf numFmtId="0" fontId="5" fillId="10" borderId="1" xfId="0" applyFont="1" applyFill="1" applyBorder="1" applyAlignment="1" applyProtection="1"/>
    <xf numFmtId="0" fontId="5" fillId="10" borderId="12" xfId="0" applyFont="1" applyFill="1" applyBorder="1" applyAlignment="1" applyProtection="1"/>
    <xf numFmtId="0" fontId="23" fillId="0" borderId="23" xfId="0" applyFont="1" applyFill="1" applyBorder="1" applyProtection="1"/>
    <xf numFmtId="0" fontId="6" fillId="0" borderId="23" xfId="0" applyFont="1" applyBorder="1" applyProtection="1"/>
    <xf numFmtId="0" fontId="5" fillId="0" borderId="12" xfId="0" applyFont="1" applyBorder="1" applyProtection="1"/>
    <xf numFmtId="0" fontId="7" fillId="0" borderId="23" xfId="0" applyFont="1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CCCC"/>
      <color rgb="FFFEA386"/>
      <color rgb="FF00A249"/>
      <color rgb="FF99FF33"/>
      <color rgb="FFCCFFCC"/>
      <color rgb="FFFFFF66"/>
      <color rgb="FFCCFFFF"/>
      <color rgb="FFFE5634"/>
      <color rgb="FFFF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2189</xdr:rowOff>
    </xdr:from>
    <xdr:to>
      <xdr:col>2</xdr:col>
      <xdr:colOff>57150</xdr:colOff>
      <xdr:row>2</xdr:row>
      <xdr:rowOff>51564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297464"/>
          <a:ext cx="1981200" cy="497050"/>
        </a:xfrm>
        <a:prstGeom prst="rect">
          <a:avLst/>
        </a:prstGeom>
      </xdr:spPr>
    </xdr:pic>
    <xdr:clientData/>
  </xdr:twoCellAnchor>
  <xdr:oneCellAnchor>
    <xdr:from>
      <xdr:col>11</xdr:col>
      <xdr:colOff>190500</xdr:colOff>
      <xdr:row>70</xdr:row>
      <xdr:rowOff>152400</xdr:rowOff>
    </xdr:from>
    <xdr:ext cx="184731" cy="264560"/>
    <xdr:sp macro="" textlink="">
      <xdr:nvSpPr>
        <xdr:cNvPr id="3" name="2 CuadroTexto"/>
        <xdr:cNvSpPr txBox="1"/>
      </xdr:nvSpPr>
      <xdr:spPr>
        <a:xfrm>
          <a:off x="7829550" y="13220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266700</xdr:rowOff>
    </xdr:from>
    <xdr:to>
      <xdr:col>1</xdr:col>
      <xdr:colOff>2162175</xdr:colOff>
      <xdr:row>2</xdr:row>
      <xdr:rowOff>20800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266700"/>
          <a:ext cx="1981200" cy="497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57151</xdr:rowOff>
    </xdr:from>
    <xdr:to>
      <xdr:col>2</xdr:col>
      <xdr:colOff>76200</xdr:colOff>
      <xdr:row>2</xdr:row>
      <xdr:rowOff>180931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57151"/>
          <a:ext cx="2028825" cy="5047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11713</xdr:rowOff>
    </xdr:from>
    <xdr:to>
      <xdr:col>3</xdr:col>
      <xdr:colOff>276225</xdr:colOff>
      <xdr:row>4</xdr:row>
      <xdr:rowOff>5788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306988"/>
          <a:ext cx="2962275" cy="737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info@hitoholds.com" TargetMode="External"/><Relationship Id="rId1" Type="http://schemas.openxmlformats.org/officeDocument/2006/relationships/hyperlink" Target="http://www.hitoholds.com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Z90"/>
  <sheetViews>
    <sheetView showGridLines="0" showRowColHeaders="0" tabSelected="1" zoomScaleNormal="100" workbookViewId="0">
      <pane xSplit="1" ySplit="8" topLeftCell="B65" activePane="bottomRight" state="frozen"/>
      <selection pane="topRight" activeCell="B1" sqref="B1"/>
      <selection pane="bottomLeft" activeCell="A9" sqref="A9"/>
      <selection pane="bottomRight" activeCell="J94" sqref="J94"/>
    </sheetView>
  </sheetViews>
  <sheetFormatPr baseColWidth="10" defaultRowHeight="15" x14ac:dyDescent="0.25"/>
  <cols>
    <col min="1" max="1" width="6.140625" style="97" customWidth="1"/>
    <col min="2" max="2" width="30.140625" style="97" customWidth="1"/>
    <col min="3" max="3" width="11.42578125" style="97"/>
    <col min="4" max="4" width="10.42578125" style="97" customWidth="1"/>
    <col min="5" max="5" width="13.85546875" style="97" customWidth="1"/>
    <col min="6" max="6" width="6.140625" style="97" customWidth="1"/>
    <col min="7" max="8" width="5.85546875" style="97" customWidth="1"/>
    <col min="9" max="9" width="5.7109375" style="97" customWidth="1"/>
    <col min="10" max="10" width="6.28515625" style="97" customWidth="1"/>
    <col min="11" max="11" width="5.7109375" style="97" customWidth="1"/>
    <col min="12" max="12" width="6.42578125" style="97" customWidth="1"/>
    <col min="13" max="13" width="6.7109375" style="97" customWidth="1"/>
    <col min="14" max="15" width="7" style="97" customWidth="1"/>
    <col min="16" max="16" width="6.42578125" style="97" customWidth="1"/>
    <col min="17" max="17" width="6" style="97" customWidth="1"/>
    <col min="18" max="18" width="6.28515625" style="97" customWidth="1"/>
    <col min="19" max="19" width="6.42578125" style="97" customWidth="1"/>
    <col min="20" max="20" width="6.28515625" style="97" customWidth="1"/>
    <col min="21" max="21" width="8.140625" style="97" customWidth="1"/>
    <col min="22" max="22" width="10.5703125" style="97" customWidth="1"/>
    <col min="23" max="23" width="14" style="97" customWidth="1"/>
    <col min="24" max="24" width="13.7109375" style="97" customWidth="1"/>
    <col min="25" max="16384" width="11.42578125" style="97"/>
  </cols>
  <sheetData>
    <row r="1" spans="2:24" ht="23.25" x14ac:dyDescent="0.35">
      <c r="B1" s="96"/>
      <c r="C1" s="96"/>
      <c r="D1" s="96"/>
      <c r="E1" s="357" t="s">
        <v>228</v>
      </c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</row>
    <row r="2" spans="2:24" ht="35.25" customHeight="1" x14ac:dyDescent="0.25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</row>
    <row r="3" spans="2:24" ht="19.5" customHeight="1" x14ac:dyDescent="0.25">
      <c r="B3" s="96"/>
      <c r="C3" s="96"/>
      <c r="D3" s="96"/>
      <c r="E3" s="96"/>
      <c r="F3" s="96"/>
      <c r="G3" s="96"/>
      <c r="H3" s="96"/>
      <c r="I3" s="98"/>
      <c r="J3" s="98"/>
      <c r="K3" s="99"/>
      <c r="L3" s="99"/>
      <c r="M3" s="99"/>
      <c r="N3" s="99"/>
      <c r="O3" s="99"/>
      <c r="P3" s="99"/>
      <c r="Q3" s="99"/>
      <c r="R3" s="96"/>
      <c r="S3" s="96"/>
      <c r="T3" s="96"/>
      <c r="U3" s="96"/>
      <c r="V3" s="96"/>
      <c r="W3" s="96"/>
      <c r="X3" s="96"/>
    </row>
    <row r="4" spans="2:24" ht="27" customHeight="1" x14ac:dyDescent="0.25">
      <c r="B4" s="100"/>
      <c r="C4" s="247"/>
      <c r="D4" s="96"/>
      <c r="E4" s="250" t="s">
        <v>88</v>
      </c>
      <c r="F4" s="251">
        <f>F10*D10+F11*D11+F12*D12+F13*D13+F14*D14+F15*D15+F16*D16+F17*D17+F18*D18+F19*D19+F20*D20+F21*D21+F22*D22+F23*D23+F24*D24+F25*D25+F26*D26+F27*D27+F28*D28+F29*D29+F30*D30+F31*D31+F32*D32+F33*D33+F34*D34+F35*D35+F36*D36+F37*D37+F38*D38+F39*D39+F40*D40+F41*D41+F42*D42+F43*D43+F44*D44+F45*D45+F46*D46+F47*D47+F48*D48+F49*D49+F50*D50+F51*D51+F52*D52+F53*D53+F54*D54+F55*D55+F56*D56+F57*D57+F58*D58+F59*D59+F60*D60+F61*D61+F62*D62+F63*D63+F64*D64+F65*D65+F66*D66+F67*D67+F68*D68+F69*D69+F70*D70+F71*D71+F72*D72+F73*D73+F74*D74+F75*D75+F76*D76+F77*D77+F78*D78+F79*D79+F80*D80+F81*D81+F82*D82+F83*D83+F84*D84+F85*D85+F86*D86+F87*D87+F88*D88+F89*D89+F90*D90</f>
        <v>0</v>
      </c>
      <c r="G4" s="251">
        <f>G10*D10+G11*D11+G12*D12+G13*D13+G14*D14+G15*D15+G16*D16+G17*D17+G18*D18+G19*D19+G20*D20+G21*D21+G22*D22+G23*D23+G24*D24+G25*D25+G26*D26+G27*D27+G28*D28+G29*D29+G30*D30+G31*D31+G32*D32+G33*D33+G34*D34+G35*D35+G36*D36+G37*D37+G38*D38+G39*D39+G40*D40+G41*D41+G42*D42+G43*D43+G44*D44+G45*D45+G46*D46+G47*D47+G48*D48+G49*D49+G50*D50+G51*D51+G52*D52+G53*D53+G54*D54+G55*D55+G56*D56+G57*D57+G58*D58+G59*D59+G60*D60+G61*D61+G62*D62+G63*D63+G64*D64+G65*D65+G66*D66+G67*D67+G68*D68+G69*D69+G70*D70+G71*D71+G72*D72+G73*D73+G74*D74+G75*D75+G76*D76+G77*D77+G78*D78+G79*D79+G80*D80+G81*D81+G82*D82+G83*D83+G84*D84+G85*D85+G86*D86+G87*D87+G88*D88+G89*D89+G90*D90</f>
        <v>0</v>
      </c>
      <c r="H4" s="287">
        <f>H10*D10+H11*D11+H12*D12+H13*D13+H14*D14+H15*D15+H16*D16+H17*D17+H18*D18+H19*D19+H20*D20+H21*D21+H22*D22+H23*D23+H24*D24+H25*D25+H26*D26+H27*D27+H28*D28+H29*D29+H30*D30+H31*D31+H32*D32+H33*D33+H34*D34+H35*D35+H36*D36+H37*D37+H38*D38+H39*D39+H40*D40+H41*D41+H42*D42+H43*D43+H44*D44+H45*D45+H46*D46+H47*D47+H48*D48+H49*D49+H50*D50+H51*D51+H52*D52+H53*D53+H54*D54+H55*D55+H56*D56+H57*D57+H58*D58+H59*D59+H60*D60+H61*D61+H62*D62+H63*D63+H64*D64+H65*D65+H66*D66+H67*D67+H68*D68+H69*D69+H70*D70+H71*D71+H72*D72+H73*D73+H74*D74+H75*D75+H76*D76+H77*D77+H78*D78+H79*D79</f>
        <v>0</v>
      </c>
      <c r="I4" s="251">
        <f>I10*D10+I11*D11+I12*D12+I13*D13+I14*D14+I15*D15+I16*D16+I17*D17+I18*D18+I19*D19+I20*D20+I21*D21+I22*D22+I23*D23+I24*D24+I25*D25+I26*D26+I27*D27+I28*D28+I29*D29+I30*D30+I31*D31+I32*D32+I33*D33+I34*D34+I35*D35+I36*D36+I37*D37+I38*D38+I39*D39+I40*D40+I41*D41+I42*D42+I43*D43+I44*D44+I45*D45+I46*D46+I47*D47+I48*D48+I49*D49+I50*D50+I51*D51+I52*D52+I53*D53+I54*D54+I55*D55+I56*D56+I57*D57+I58*D58+I59*D59+I60*D60+I61*D61+I62*D62+I63*D63+I64*D64+I65*D65+I66*D66+I67*D67+I68*D68+I69*D69+I70*D70+I71*D71+I72*D72+I73*D73+I74*D74+I75*D75+I76*D76+I77*D77+I78*D78+I79*D79+I80*D80+I81*D81+I82*D82+I83*D83+I84*D84+I85*D85+I86*D86+I87*D87+I88*D88+I89*D89+I90*D90</f>
        <v>0</v>
      </c>
      <c r="J4" s="251">
        <f>J10*D10+J11*D11+J12*D12+J13*D13+J14*D14+J15*D15+J16*D16+J17*D17+J18*D18+J19*D19+J20*D20+J21*D21+J22*D22+J23*D23+J24*D24+J25*D25+J26*D26+J27*D27+J28*D28+J29*D29+J30*D30+J31*D31+J32*D32+J33*D33+J34*D34+J35*D35+J36*D36+J37*D37+J38*D38+J39*D39+J40*D40+J41*D41+J42*D42+J43*D43+J44*D44+J45*D45+J46*D46+J47*D47+J48*D48+J49*D49+J50*D50+J51*D51+J52*D52+J53*D53+J54*D54+J55*D55+J56*D56+J57*D57+J58*D58+J59*D59+J60*D60+J61*D61+J62*D62+J63*D63+J64*D64+J65*D65+J66*D66+J67*D67+J68*D68+J69*D69+J70*D70+J71*D71+J72*D72+J73*D73+J74*D74+J75*D75+J76*D76+J77*D77+J78*D78+J79*D79+J80*D80+J81*D81+J82*D82+J83*D83+J84*D84+J85*D85+J86*D86+J87*D87+J88*D88+J89*D89+J90*D90</f>
        <v>0</v>
      </c>
      <c r="K4" s="251">
        <f>K10*D10+K11*D11+K12*D12+K13*D13+K14*D14+K15*D15+K16*D16+K17*D17+K18*D18+K19*D19+K20*D20+K21*D21+K22*D22+K23*D23+K24*D24+K25*D25+K26*D26+K27*D27+K28*D28+K29*D29+K30*D30+K31*D31+K32*D32+K33*D33+K34*D34+K35*D35+K36*D36+K37*D37+K38*D38+K39*D39+K40*D40+K41*D41+K42*D42+K43*D43+K44*D44+K45*D45+K46*D46+K47*D47+K48*D48+K49*D49+K50*D50+K51*D51+K52*D52+K53*D53+K54*D54+K55*D55+K56*D56+K57*D57+K58*D58+K59*D59+K60*D60+K61*D61+K62*D62+K63*D63+K64*D64+K65*D65+K66*D66+K67*D67+K68*D68+K69*D69+K70*D70+K71*D71+K72*D72+K73*D73+K74*D74+K75*D75+K76*D76+K77*D77+K78*D78+K79*D79+K80*D80+K81*D81+K82*D82+K83*D83+K84*D84+K85*D85+K86*D86+K87*D87+K88*D88+K89*D89+K90*D90</f>
        <v>0</v>
      </c>
      <c r="L4" s="251">
        <f>L10*D10+L11*D11+L12*D12+L13*D13+L14*D14+L15*D15+L16*D16+L17*D17+L18*D18+L19*D19+L20*D20+L21*D21+L22*D22+L23*D23+L24*D24+L25*D25+L26*D26+L27*D27+L28*D28+L29*D29+L30*D30+L31*D31+L32*D32+L33*D33+L34*D34+L35*D35+L36*D36+L37*D37+L38*D38+L39*D39+L40*D40+L41*D41+L42*D42+L43*D43+L44*D44+L45*D45+L46*D46+L47*D47+L48*D48+L49*D49+L50*D50+L51*D51+L52*D52+L53*D53+L54*D54+L55*D55+L56*D56+L57*D57+L58*D58+L59*D59+L60*D60+L61*D61+L62*D62+L63*D63+L64*L64+L65*D65+L66*D66+L67*D67+L68*D68+L69*D69+L70*D70+L71*D71+L72*D72+L73*D73+L74*D74+L75*D75+L76*D76+L77*D77+L78*D78+L79*D79+L80*D80+L81*D81+L82*D82+L83*D83+L84*D84+L85*D85+L86*D86+L87*D87+L88*D88+L89*D89+L90*D90</f>
        <v>0</v>
      </c>
      <c r="M4" s="251">
        <f>M10*D10+M11*D11+M12*D12+M13*D13+M14*D14+M15*D15+M16*D16+M17*D17+M18*D18+M19*D19+M20*D20+M21*D21+M22*D22+M23*D23+M24*D24+M25*D25+M26*D26+M27*D27+M28*D28+M29*D29+M30*D30+M31*D31+M32*D32+M33*D33+M34*D34+M35*D35+M36*D36+M37*D37+M38*D38+M39*D39+M40*D40+M41*D41+M42*D42+M43*D43+M44*D44+M45*D45+M46*D46+M47*D47+M48*D48+M49*D49+M50*D50+M51*D51+M52*D52+M53*D53+M54*D54+M55*D55+M56*D56+M57*D57+M58*D58+M59*D59+M60*D60+M61*D61+M62*D62+M63*D63+M64*D64+M65*D65+M66*D66+M67*D67+M68*D68+M69*D69+M70*D70+M71*D71+M72*D72+M73*D73+M74*D74+M75*D75+M76*D76+M77*D77+M78*D78+M79*D79+M80*D80+M81*D81+M82*D82+M83*D83+M84*D84+M85*D85+M86*D86+M87*D87+M88*D88+M89*D89+M90*D90</f>
        <v>0</v>
      </c>
      <c r="N4" s="251">
        <f>N10*D10+N11*D11+N12*D12+N13*D13+N14*D14+N15*D15+N16*D16+N17*D17+N18*D18+N19*D19+N20*D20+N21*D21+N22*D22+N23*D23+N24*D24+N25*D25+N26*D26+N27*D27+N28*D28+N29*D29+N30*D30+N31*D31+N32*D32+N33*D33+N34*D34+N35*D35+N36*D36+N37*D37+N38*D38+N39*D39+N40*D40+N41*D41+N42*D42+N43*D43+N44*D44+N45*D45+N46*D46+N47*D47+N48*D48+N49*D49+N50*D50+N51*D51+N52*D52+N53*D53+N54*D54+N55*D55+N56*D56+N57*D57+N58*D58+N59*D59+N60*D60+N61*D61+N62*D62+N63*D63+N64*D64+N65*D65+N66*D66+N67*D67+N68*D68+N69*D69+N70*D70+N71*D71+N72*D72+N73*D73+N74*D74+N75*D74+N76*D76+N77*D77+N78*D78+N79*D79+N80*D80+N81*D81+N82*D82+N83*D83+N84*D84+N85*D85+N86*D86+N87*D87+N88*D88+N89*D89+N90*D90</f>
        <v>0</v>
      </c>
      <c r="O4" s="251">
        <f>O10*D10+O11*D11+O12*D12+O13*D13+O14*D14+O15*D15+O16*D16+O17*D17+O18*D18+O19*D19+O20*D20+O21*D21+O22*D22+O23*D23+O24*D24+O25*D25+O26*D26+O27*D27+O28*D28+O29*D29+O30*D30+O31*D31+O32*D32+O33*D33+O34*D34+O35*D35+O36*D36+O37*D37+O38*D38+O39*D39+O40*D40+O41*D41+O42*D42+O43*D43+O44*D44+O45*D45+O46*D46+O47*D47+O48*D48+O49*D49+O50*D50+O51*D51+O52*D52+O53*D53+O54*D54+O55*D55+O56*D56+O57*D57+O58*D58+O59*D59+O60*D60+O61*D61+O62*D62+O63*D63+O64*D64+O65*D65+O66*D66+O67*D67+O68*D68+O69*D69+O70*D70+O71*D71+O72*D72+O73*D73+O74*D74+O75*D74+O76*D76+O77*D77+O78*D78+O79*D79</f>
        <v>0</v>
      </c>
      <c r="P4" s="251">
        <f>P10*D10+P11*D11+P12*D12+P13*D13+P14*D14+P15*D15+P16*D16+P17*D17+P18*D18+P19*D19+P20*D20+P21*D21+P22*D22+P23*D23+P24*D24+P25*D25+P26*D26+P27*D27+P28*D28+P29*D29+P30*D30+P31*D31+P32*D32+P33*D33+P34*D34+P35*D35+P36*D36+P37*D37+P38*D38+P39*D39+P40*D40+P41*D41+P42*D42+P43*D43+P44*D44+P45*D45+P46*D46+P47*D47+P48*D48+P49*D49+P50*D50+P51*D51+P52*D52+P53*D53+P54*D54+P55*D55+P56*D56+P57*D57+P58*D58+P59*D59+P60*D60+P61*D61+P62*D62+P63*D63+P64*D64+P65*D65+P66*D66+P67*D67+P68*D68+P69*D69+P70*D70+P71*D71+P72*D72+P73*D73+P74*D74+P75*D75+P76*D76+P77*D77+P78*78+P79*D79+P80*D80+P81*D81+P82*D82+P83*D83+P84*D84+P85*D85+P86*D86+P87*D87+P88*D88+P89*D89+P90*D90</f>
        <v>0</v>
      </c>
      <c r="Q4" s="251">
        <f>Q10*D10+Q11*D11+Q12*D12+Q13*D13+Q14*D14+Q15*D15+Q16*D16+Q17*D17+Q18*D18+Q19*D19+Q20*D20+Q21*D21+Q22*D22+Q23*D23+Q24*D24+Q25*D25+Q26*D26+Q27*D27+Q28*D28+Q29*D29+Q30*D30+Q31*D31+Q32*D32+Q33*D33+Q34*D34+Q35*D35+Q36*D36+Q37*D37+Q38*D38+Q39*D39+Q40*D40+Q41*D41+Q42*D42+Q43*D43+Q44*D44+Q45*D45+Q46*D46+Q47*D47+Q48*D48+Q49*D49+Q50*D50+Q51*D51+Q52*D52+Q53*D53+Q54*D54+Q55*D55+Q56*D56+Q57*D57+Q58*D58+Q59*D59+Q60*D60+Q61*D61+Q62*D62+Q63*D63+Q64*D64+Q65*D65+Q66*D66+Q67*D67+Q68*D68+Q69*D69+Q70*D70+Q71*D71+Q72*D71+Q72*D72+Q73*D73+Q74*D74+Q75*D75+Q76*D76+Q77*D77+Q78*D78+Q79*D79+Q80*D80+Q81*D81+Q82*D82+Q83*D83+Q84*D84+Q85*D85+Q86*D86+Q87*D87+Q88*D88+Q89*D89+Q90*D90</f>
        <v>0</v>
      </c>
      <c r="R4" s="251">
        <f>R10*D10+R11*D11+R12*D12+R13*D13+R14*D14+R15*D15+R16*D16+R17*D17+R18*D18+R19*D19+R20*D20+R21*D21+R22*D22+R23*D23+R24*D24+R25*D25+R26*D26+R27*D27+R28*D28+R29*D29+R30*D30+R31*D31+R32*D32+R33*D33+R34*D34+R35*D35+R36*D36+R37*D37+R38*D38+R39*D39+R40*D40+R41*D41+R42*D42+R43*D43+R44*D44+R45*D45+R46*D46+R47*D47+R48*D48+R49*D49+R50*D50+R51*D51+R52*D52+R53*D53+R54*D54+R55*D55+R56*D56+R57*D57+R58*D58+R59*D59+R60*D60+R61*D61+R62*D62+R63*D63+R64*D64+R65*D65+R66*D66+R67*D67+R68*D68+R69*D69+R70*D70+R71*D71+R72*D72+R73*D73+R74*D74+R75*D75+R76*D76+R77*D77+R78*D78+R79*D79+R80*D80+R81*D81+R82*D82+R83*D83+R84*D84+R85*D85+R86*D86+R87*D87+R88*D88+R89*D89+R90*D90</f>
        <v>0</v>
      </c>
      <c r="S4" s="251">
        <f>S10*D10+S11*D11+S12*D12+S13*D13+S14*D14+S15*D15+S16*D16+S17*D17+S18*D18+S19*D19+S20*D20+S21*D21+S22*D22+S23*D23+S24*D24+S25*D25+S26*D26+S27*D27+S28*D28+S29*D29+S30*D30+S31*D31+S32*D32+S33*D33+S34*D34+S35*D35+S36*D36+S37*D37+S38*D38+S39*D39+S40*D40+S41*D41+S42*D42+S43*D43+S44*D44+S45*D45+S46*D46+S47*D47+S48*D48+S49*D49+S50*D50+S51*D51+S52*D52+S53*D53+S54*D54+S55*D55+S56*D56+S57*D57+S58*D58+S59*D59+S60*D60+S61*D61+S62*D62+S63*D63+S64*D64+S65*D65+S66*D66+S67*D67+S68*D68+S69*D69+S70*D70+S71*D71+S72*D72+S73*D73+S74*D74+S75*D75+S76*D76+S77*D77+S78*D78+S79*D79+S80*D80+S81*D81+S82*D82+S83*D83+S84*D84+S85*D85+S86*D86+S87*D87+S88*D88+S89*D89+S90*D90</f>
        <v>0</v>
      </c>
      <c r="T4" s="287">
        <f>T10*D10+T11*D11+T12*D12+T13*D13+T14*D14+T15*D15+T16*D16+T17*D17+T18*D18+T19*D19+T20*D20+T21*D21+T22*D22+T23*D23+T24*D24+T25*D25+T26*D26+T27*D27+T28*D28+T29*D29+T30*D30+T31*D31+T32*D32+T33*D33+T34*D34+T35*D35+T36*D36+T37*D37+T38*D38+T39*D39+T40*D40+T41*D41+T42*D42+T43*D43+T44*D44+T45*D45+T46*D46+T47*D47+T48*D48+T49*D49+T50*D50+T51*D51+T52*D52+T53*D53+T54*D54+T55*D55+T56*D56+T57*D57+T58*D58+T59*D59+T60*D60+T61*D61+T62*D62+T63*D63+T64*D64+T65*D65+T66*D66+T67*D67+T68*D68+T69*D69+T70*D70+T71*D71+T72*D72+T73*D73+T74*D74+T75*D75+T76*D76+T77*D77+T78*D78+T79*D79</f>
        <v>0</v>
      </c>
      <c r="U4" s="314" t="s">
        <v>18</v>
      </c>
      <c r="V4" s="315"/>
      <c r="W4" s="263"/>
      <c r="X4" s="143">
        <f>SUM(V10:V90)</f>
        <v>0</v>
      </c>
    </row>
    <row r="5" spans="2:24" ht="19.5" customHeight="1" x14ac:dyDescent="0.25">
      <c r="B5" s="100"/>
      <c r="C5" s="247"/>
      <c r="D5" s="292"/>
      <c r="E5" s="96"/>
      <c r="F5" s="318" t="s">
        <v>230</v>
      </c>
      <c r="G5" s="321" t="s">
        <v>258</v>
      </c>
      <c r="H5" s="345" t="s">
        <v>249</v>
      </c>
      <c r="I5" s="324" t="s">
        <v>92</v>
      </c>
      <c r="J5" s="348" t="s">
        <v>259</v>
      </c>
      <c r="K5" s="327" t="s">
        <v>174</v>
      </c>
      <c r="L5" s="358" t="s">
        <v>205</v>
      </c>
      <c r="M5" s="330" t="s">
        <v>94</v>
      </c>
      <c r="N5" s="351" t="s">
        <v>95</v>
      </c>
      <c r="O5" s="330" t="s">
        <v>253</v>
      </c>
      <c r="P5" s="336" t="s">
        <v>204</v>
      </c>
      <c r="Q5" s="339" t="s">
        <v>250</v>
      </c>
      <c r="R5" s="333" t="s">
        <v>248</v>
      </c>
      <c r="S5" s="354" t="s">
        <v>251</v>
      </c>
      <c r="T5" s="342" t="s">
        <v>252</v>
      </c>
      <c r="U5" s="316" t="s">
        <v>19</v>
      </c>
      <c r="V5" s="317"/>
      <c r="W5" s="264"/>
      <c r="X5" s="144">
        <f>SUM(U10:U90)</f>
        <v>0</v>
      </c>
    </row>
    <row r="6" spans="2:24" ht="18.75" customHeight="1" x14ac:dyDescent="0.25">
      <c r="B6" s="247" t="s">
        <v>11</v>
      </c>
      <c r="C6" s="247"/>
      <c r="D6" s="96" t="s">
        <v>11</v>
      </c>
      <c r="E6" s="96"/>
      <c r="F6" s="319"/>
      <c r="G6" s="322"/>
      <c r="H6" s="346"/>
      <c r="I6" s="325"/>
      <c r="J6" s="349"/>
      <c r="K6" s="328"/>
      <c r="L6" s="359"/>
      <c r="M6" s="331"/>
      <c r="N6" s="352"/>
      <c r="O6" s="331"/>
      <c r="P6" s="337"/>
      <c r="Q6" s="340"/>
      <c r="R6" s="334"/>
      <c r="S6" s="355"/>
      <c r="T6" s="343"/>
      <c r="U6" s="314" t="s">
        <v>84</v>
      </c>
      <c r="V6" s="315"/>
      <c r="W6" s="263"/>
      <c r="X6" s="145">
        <f>SUM(W10:W90)</f>
        <v>0</v>
      </c>
    </row>
    <row r="7" spans="2:24" ht="21.75" customHeight="1" x14ac:dyDescent="0.3">
      <c r="B7" s="101"/>
      <c r="C7" s="101"/>
      <c r="D7" s="101"/>
      <c r="E7" s="102"/>
      <c r="F7" s="319"/>
      <c r="G7" s="322"/>
      <c r="H7" s="346"/>
      <c r="I7" s="325"/>
      <c r="J7" s="349"/>
      <c r="K7" s="328"/>
      <c r="L7" s="359"/>
      <c r="M7" s="331"/>
      <c r="N7" s="352"/>
      <c r="O7" s="331"/>
      <c r="P7" s="337"/>
      <c r="Q7" s="340"/>
      <c r="R7" s="334"/>
      <c r="S7" s="355"/>
      <c r="T7" s="343"/>
      <c r="U7" s="314" t="s">
        <v>20</v>
      </c>
      <c r="V7" s="315"/>
      <c r="W7" s="263"/>
      <c r="X7" s="146">
        <f>SUM(X10:X90)</f>
        <v>0</v>
      </c>
    </row>
    <row r="8" spans="2:24" ht="45.75" customHeight="1" x14ac:dyDescent="0.25">
      <c r="B8" s="184" t="s">
        <v>202</v>
      </c>
      <c r="C8" s="184" t="s">
        <v>1</v>
      </c>
      <c r="D8" s="184" t="s">
        <v>9</v>
      </c>
      <c r="E8" s="185" t="s">
        <v>8</v>
      </c>
      <c r="F8" s="320"/>
      <c r="G8" s="323"/>
      <c r="H8" s="347"/>
      <c r="I8" s="326"/>
      <c r="J8" s="350"/>
      <c r="K8" s="329"/>
      <c r="L8" s="360"/>
      <c r="M8" s="332"/>
      <c r="N8" s="353"/>
      <c r="O8" s="332"/>
      <c r="P8" s="338"/>
      <c r="Q8" s="341"/>
      <c r="R8" s="335"/>
      <c r="S8" s="356"/>
      <c r="T8" s="344"/>
      <c r="U8" s="187" t="s">
        <v>17</v>
      </c>
      <c r="V8" s="184" t="s">
        <v>9</v>
      </c>
      <c r="W8" s="184" t="s">
        <v>82</v>
      </c>
      <c r="X8" s="184" t="s">
        <v>10</v>
      </c>
    </row>
    <row r="9" spans="2:24" ht="17.25" customHeight="1" x14ac:dyDescent="0.25">
      <c r="B9" s="313"/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3"/>
      <c r="W9" s="313"/>
      <c r="X9" s="313"/>
    </row>
    <row r="10" spans="2:24" ht="16.5" customHeight="1" x14ac:dyDescent="0.25">
      <c r="B10" s="241" t="s">
        <v>2</v>
      </c>
      <c r="C10" s="158" t="s">
        <v>112</v>
      </c>
      <c r="D10" s="159">
        <v>16</v>
      </c>
      <c r="E10" s="160">
        <v>77.319999999999993</v>
      </c>
      <c r="F10" s="103"/>
      <c r="G10" s="104"/>
      <c r="H10" s="306"/>
      <c r="I10" s="105"/>
      <c r="J10" s="111"/>
      <c r="K10" s="106"/>
      <c r="L10" s="225"/>
      <c r="M10" s="107"/>
      <c r="N10" s="108"/>
      <c r="O10" s="310"/>
      <c r="P10" s="109"/>
      <c r="Q10" s="110"/>
      <c r="R10" s="216"/>
      <c r="S10" s="112"/>
      <c r="T10" s="306"/>
      <c r="U10" s="147">
        <f t="shared" ref="U10:U41" si="0">SUM(F10:S10)</f>
        <v>0</v>
      </c>
      <c r="V10" s="148">
        <f t="shared" ref="V10:V41" si="1">U10*D10</f>
        <v>0</v>
      </c>
      <c r="W10" s="149">
        <f>U10*2</f>
        <v>0</v>
      </c>
      <c r="X10" s="213">
        <f t="shared" ref="X10:X41" si="2">U10*E10</f>
        <v>0</v>
      </c>
    </row>
    <row r="11" spans="2:24" ht="16.5" customHeight="1" x14ac:dyDescent="0.25">
      <c r="B11" s="241" t="s">
        <v>3</v>
      </c>
      <c r="C11" s="158" t="s">
        <v>113</v>
      </c>
      <c r="D11" s="159">
        <v>6</v>
      </c>
      <c r="E11" s="160">
        <v>73.53</v>
      </c>
      <c r="F11" s="103"/>
      <c r="G11" s="104"/>
      <c r="H11" s="306"/>
      <c r="I11" s="105"/>
      <c r="J11" s="111"/>
      <c r="K11" s="106"/>
      <c r="L11" s="225"/>
      <c r="M11" s="107"/>
      <c r="N11" s="108"/>
      <c r="O11" s="310"/>
      <c r="P11" s="109"/>
      <c r="Q11" s="110"/>
      <c r="R11" s="216"/>
      <c r="S11" s="112"/>
      <c r="T11" s="306"/>
      <c r="U11" s="147">
        <f t="shared" si="0"/>
        <v>0</v>
      </c>
      <c r="V11" s="148">
        <f t="shared" si="1"/>
        <v>0</v>
      </c>
      <c r="W11" s="149">
        <f>U11*2.6</f>
        <v>0</v>
      </c>
      <c r="X11" s="213">
        <f t="shared" si="2"/>
        <v>0</v>
      </c>
    </row>
    <row r="12" spans="2:24" ht="16.5" customHeight="1" x14ac:dyDescent="0.25">
      <c r="B12" s="241" t="s">
        <v>4</v>
      </c>
      <c r="C12" s="158" t="s">
        <v>114</v>
      </c>
      <c r="D12" s="159">
        <v>12</v>
      </c>
      <c r="E12" s="160">
        <v>89.55</v>
      </c>
      <c r="F12" s="103"/>
      <c r="G12" s="104"/>
      <c r="H12" s="306"/>
      <c r="I12" s="105"/>
      <c r="J12" s="111"/>
      <c r="K12" s="106"/>
      <c r="L12" s="225"/>
      <c r="M12" s="107"/>
      <c r="N12" s="108"/>
      <c r="O12" s="310"/>
      <c r="P12" s="109"/>
      <c r="Q12" s="110"/>
      <c r="R12" s="216"/>
      <c r="S12" s="112"/>
      <c r="T12" s="306"/>
      <c r="U12" s="147">
        <f t="shared" si="0"/>
        <v>0</v>
      </c>
      <c r="V12" s="148">
        <f t="shared" si="1"/>
        <v>0</v>
      </c>
      <c r="W12" s="149">
        <f>U12*2.7</f>
        <v>0</v>
      </c>
      <c r="X12" s="213">
        <f t="shared" si="2"/>
        <v>0</v>
      </c>
    </row>
    <row r="13" spans="2:24" ht="16.5" customHeight="1" x14ac:dyDescent="0.25">
      <c r="B13" s="241" t="s">
        <v>5</v>
      </c>
      <c r="C13" s="158" t="s">
        <v>115</v>
      </c>
      <c r="D13" s="159">
        <v>3</v>
      </c>
      <c r="E13" s="160">
        <v>78.11</v>
      </c>
      <c r="F13" s="103"/>
      <c r="G13" s="104"/>
      <c r="H13" s="306"/>
      <c r="I13" s="105"/>
      <c r="J13" s="111"/>
      <c r="K13" s="106"/>
      <c r="L13" s="225"/>
      <c r="M13" s="107"/>
      <c r="N13" s="108"/>
      <c r="O13" s="310"/>
      <c r="P13" s="109"/>
      <c r="Q13" s="110"/>
      <c r="R13" s="216"/>
      <c r="S13" s="112"/>
      <c r="T13" s="306"/>
      <c r="U13" s="147">
        <f t="shared" si="0"/>
        <v>0</v>
      </c>
      <c r="V13" s="148">
        <f t="shared" si="1"/>
        <v>0</v>
      </c>
      <c r="W13" s="149">
        <f>U13*1.7</f>
        <v>0</v>
      </c>
      <c r="X13" s="213">
        <f t="shared" si="2"/>
        <v>0</v>
      </c>
    </row>
    <row r="14" spans="2:24" ht="16.5" customHeight="1" x14ac:dyDescent="0.25">
      <c r="B14" s="241" t="s">
        <v>7</v>
      </c>
      <c r="C14" s="158" t="s">
        <v>116</v>
      </c>
      <c r="D14" s="159">
        <v>1</v>
      </c>
      <c r="E14" s="160">
        <v>63.28</v>
      </c>
      <c r="F14" s="103"/>
      <c r="G14" s="104"/>
      <c r="H14" s="306"/>
      <c r="I14" s="105"/>
      <c r="J14" s="111"/>
      <c r="K14" s="106"/>
      <c r="L14" s="225"/>
      <c r="M14" s="107"/>
      <c r="N14" s="108"/>
      <c r="O14" s="310"/>
      <c r="P14" s="109"/>
      <c r="Q14" s="110"/>
      <c r="R14" s="216"/>
      <c r="S14" s="112"/>
      <c r="T14" s="306"/>
      <c r="U14" s="147">
        <f t="shared" si="0"/>
        <v>0</v>
      </c>
      <c r="V14" s="148">
        <f t="shared" si="1"/>
        <v>0</v>
      </c>
      <c r="W14" s="149">
        <f>U14*1.5</f>
        <v>0</v>
      </c>
      <c r="X14" s="213">
        <f t="shared" si="2"/>
        <v>0</v>
      </c>
    </row>
    <row r="15" spans="2:24" ht="16.5" customHeight="1" x14ac:dyDescent="0.25">
      <c r="B15" s="241" t="s">
        <v>6</v>
      </c>
      <c r="C15" s="158" t="s">
        <v>117</v>
      </c>
      <c r="D15" s="159">
        <v>1</v>
      </c>
      <c r="E15" s="160">
        <v>74.11</v>
      </c>
      <c r="F15" s="103"/>
      <c r="G15" s="104"/>
      <c r="H15" s="306"/>
      <c r="I15" s="105"/>
      <c r="J15" s="111"/>
      <c r="K15" s="106"/>
      <c r="L15" s="225"/>
      <c r="M15" s="107"/>
      <c r="N15" s="108"/>
      <c r="O15" s="310"/>
      <c r="P15" s="109"/>
      <c r="Q15" s="110"/>
      <c r="R15" s="216"/>
      <c r="S15" s="112"/>
      <c r="T15" s="306"/>
      <c r="U15" s="147">
        <f t="shared" si="0"/>
        <v>0</v>
      </c>
      <c r="V15" s="148">
        <f t="shared" si="1"/>
        <v>0</v>
      </c>
      <c r="W15" s="149">
        <f>U15*1.9</f>
        <v>0</v>
      </c>
      <c r="X15" s="213">
        <f t="shared" si="2"/>
        <v>0</v>
      </c>
    </row>
    <row r="16" spans="2:24" ht="16.5" customHeight="1" x14ac:dyDescent="0.25">
      <c r="B16" s="241" t="s">
        <v>149</v>
      </c>
      <c r="C16" s="158" t="s">
        <v>118</v>
      </c>
      <c r="D16" s="159">
        <v>1</v>
      </c>
      <c r="E16" s="160">
        <v>91.6</v>
      </c>
      <c r="F16" s="103"/>
      <c r="G16" s="104"/>
      <c r="H16" s="306"/>
      <c r="I16" s="105"/>
      <c r="J16" s="111"/>
      <c r="K16" s="106"/>
      <c r="L16" s="225"/>
      <c r="M16" s="107"/>
      <c r="N16" s="108"/>
      <c r="O16" s="310"/>
      <c r="P16" s="109"/>
      <c r="Q16" s="110"/>
      <c r="R16" s="216"/>
      <c r="S16" s="112"/>
      <c r="T16" s="306"/>
      <c r="U16" s="147">
        <f t="shared" si="0"/>
        <v>0</v>
      </c>
      <c r="V16" s="148">
        <f t="shared" si="1"/>
        <v>0</v>
      </c>
      <c r="W16" s="149">
        <f>U16*2.5</f>
        <v>0</v>
      </c>
      <c r="X16" s="213">
        <f t="shared" si="2"/>
        <v>0</v>
      </c>
    </row>
    <row r="17" spans="2:24" ht="16.5" customHeight="1" thickBot="1" x14ac:dyDescent="0.3">
      <c r="B17" s="249" t="s">
        <v>207</v>
      </c>
      <c r="C17" s="161" t="s">
        <v>119</v>
      </c>
      <c r="D17" s="162">
        <v>40</v>
      </c>
      <c r="E17" s="163">
        <f>SUM(E10:E16)</f>
        <v>547.5</v>
      </c>
      <c r="F17" s="113"/>
      <c r="G17" s="114"/>
      <c r="H17" s="306"/>
      <c r="I17" s="115"/>
      <c r="J17" s="121"/>
      <c r="K17" s="116"/>
      <c r="L17" s="227"/>
      <c r="M17" s="117"/>
      <c r="N17" s="118"/>
      <c r="O17" s="310"/>
      <c r="P17" s="119"/>
      <c r="Q17" s="120"/>
      <c r="R17" s="217"/>
      <c r="S17" s="122"/>
      <c r="T17" s="306"/>
      <c r="U17" s="150">
        <f t="shared" si="0"/>
        <v>0</v>
      </c>
      <c r="V17" s="151">
        <f t="shared" si="1"/>
        <v>0</v>
      </c>
      <c r="W17" s="152">
        <f>U17*19</f>
        <v>0</v>
      </c>
      <c r="X17" s="215">
        <f t="shared" si="2"/>
        <v>0</v>
      </c>
    </row>
    <row r="18" spans="2:24" x14ac:dyDescent="0.25">
      <c r="B18" s="239" t="s">
        <v>254</v>
      </c>
      <c r="C18" s="164" t="s">
        <v>120</v>
      </c>
      <c r="D18" s="165">
        <v>21</v>
      </c>
      <c r="E18" s="166">
        <v>76.03</v>
      </c>
      <c r="F18" s="123"/>
      <c r="G18" s="124"/>
      <c r="H18" s="306"/>
      <c r="I18" s="125"/>
      <c r="J18" s="131"/>
      <c r="K18" s="126"/>
      <c r="L18" s="229"/>
      <c r="M18" s="127"/>
      <c r="N18" s="128"/>
      <c r="O18" s="310"/>
      <c r="P18" s="129"/>
      <c r="Q18" s="130"/>
      <c r="R18" s="218"/>
      <c r="S18" s="132"/>
      <c r="T18" s="306"/>
      <c r="U18" s="153">
        <f t="shared" si="0"/>
        <v>0</v>
      </c>
      <c r="V18" s="154">
        <f t="shared" si="1"/>
        <v>0</v>
      </c>
      <c r="W18" s="155">
        <f>U18*0.9</f>
        <v>0</v>
      </c>
      <c r="X18" s="224">
        <f t="shared" si="2"/>
        <v>0</v>
      </c>
    </row>
    <row r="19" spans="2:24" x14ac:dyDescent="0.25">
      <c r="B19" s="238" t="s">
        <v>12</v>
      </c>
      <c r="C19" s="158" t="s">
        <v>121</v>
      </c>
      <c r="D19" s="167">
        <v>16</v>
      </c>
      <c r="E19" s="168">
        <v>94.63</v>
      </c>
      <c r="F19" s="103"/>
      <c r="G19" s="104"/>
      <c r="H19" s="306"/>
      <c r="I19" s="105"/>
      <c r="J19" s="111"/>
      <c r="K19" s="106"/>
      <c r="L19" s="225"/>
      <c r="M19" s="107"/>
      <c r="N19" s="108"/>
      <c r="O19" s="310"/>
      <c r="P19" s="109"/>
      <c r="Q19" s="110"/>
      <c r="R19" s="216"/>
      <c r="S19" s="112"/>
      <c r="T19" s="306"/>
      <c r="U19" s="147">
        <f t="shared" si="0"/>
        <v>0</v>
      </c>
      <c r="V19" s="148">
        <f t="shared" si="1"/>
        <v>0</v>
      </c>
      <c r="W19" s="149">
        <f>U19*1.7</f>
        <v>0</v>
      </c>
      <c r="X19" s="213">
        <f t="shared" si="2"/>
        <v>0</v>
      </c>
    </row>
    <row r="20" spans="2:24" x14ac:dyDescent="0.25">
      <c r="B20" s="238" t="s">
        <v>13</v>
      </c>
      <c r="C20" s="158" t="s">
        <v>122</v>
      </c>
      <c r="D20" s="167">
        <v>4</v>
      </c>
      <c r="E20" s="168">
        <v>86.6</v>
      </c>
      <c r="F20" s="103"/>
      <c r="G20" s="104"/>
      <c r="H20" s="306"/>
      <c r="I20" s="105"/>
      <c r="J20" s="111"/>
      <c r="K20" s="106"/>
      <c r="L20" s="225"/>
      <c r="M20" s="107"/>
      <c r="N20" s="108"/>
      <c r="O20" s="310"/>
      <c r="P20" s="109"/>
      <c r="Q20" s="110"/>
      <c r="R20" s="216"/>
      <c r="S20" s="112"/>
      <c r="T20" s="306"/>
      <c r="U20" s="147">
        <f t="shared" si="0"/>
        <v>0</v>
      </c>
      <c r="V20" s="148">
        <f t="shared" si="1"/>
        <v>0</v>
      </c>
      <c r="W20" s="149">
        <f>U20*2</f>
        <v>0</v>
      </c>
      <c r="X20" s="213">
        <f t="shared" si="2"/>
        <v>0</v>
      </c>
    </row>
    <row r="21" spans="2:24" x14ac:dyDescent="0.25">
      <c r="B21" s="238" t="s">
        <v>14</v>
      </c>
      <c r="C21" s="158" t="s">
        <v>123</v>
      </c>
      <c r="D21" s="167">
        <v>4</v>
      </c>
      <c r="E21" s="168">
        <v>75.239999999999995</v>
      </c>
      <c r="F21" s="103"/>
      <c r="G21" s="104"/>
      <c r="H21" s="306"/>
      <c r="I21" s="105"/>
      <c r="J21" s="111"/>
      <c r="K21" s="106"/>
      <c r="L21" s="225"/>
      <c r="M21" s="107"/>
      <c r="N21" s="108"/>
      <c r="O21" s="310"/>
      <c r="P21" s="109"/>
      <c r="Q21" s="110"/>
      <c r="R21" s="216"/>
      <c r="S21" s="112"/>
      <c r="T21" s="306"/>
      <c r="U21" s="147">
        <f t="shared" si="0"/>
        <v>0</v>
      </c>
      <c r="V21" s="148">
        <f t="shared" si="1"/>
        <v>0</v>
      </c>
      <c r="W21" s="149">
        <f>U21*1.7</f>
        <v>0</v>
      </c>
      <c r="X21" s="213">
        <f t="shared" si="2"/>
        <v>0</v>
      </c>
    </row>
    <row r="22" spans="2:24" x14ac:dyDescent="0.25">
      <c r="B22" s="238" t="s">
        <v>15</v>
      </c>
      <c r="C22" s="158" t="s">
        <v>124</v>
      </c>
      <c r="D22" s="167">
        <v>4</v>
      </c>
      <c r="E22" s="168">
        <v>142.69</v>
      </c>
      <c r="F22" s="103"/>
      <c r="G22" s="104"/>
      <c r="H22" s="306"/>
      <c r="I22" s="105"/>
      <c r="J22" s="111"/>
      <c r="K22" s="106"/>
      <c r="L22" s="225"/>
      <c r="M22" s="107"/>
      <c r="N22" s="108"/>
      <c r="O22" s="310"/>
      <c r="P22" s="109"/>
      <c r="Q22" s="110"/>
      <c r="R22" s="216"/>
      <c r="S22" s="112"/>
      <c r="T22" s="306"/>
      <c r="U22" s="147">
        <f t="shared" si="0"/>
        <v>0</v>
      </c>
      <c r="V22" s="148">
        <f t="shared" si="1"/>
        <v>0</v>
      </c>
      <c r="W22" s="149">
        <f>U22*4.1</f>
        <v>0</v>
      </c>
      <c r="X22" s="213">
        <f t="shared" si="2"/>
        <v>0</v>
      </c>
    </row>
    <row r="23" spans="2:24" ht="15.75" thickBot="1" x14ac:dyDescent="0.3">
      <c r="B23" s="249" t="s">
        <v>206</v>
      </c>
      <c r="C23" s="161" t="s">
        <v>125</v>
      </c>
      <c r="D23" s="169">
        <v>49</v>
      </c>
      <c r="E23" s="170">
        <f>SUM(E18:E22)</f>
        <v>475.19</v>
      </c>
      <c r="F23" s="113"/>
      <c r="G23" s="114"/>
      <c r="H23" s="306"/>
      <c r="I23" s="115"/>
      <c r="J23" s="121"/>
      <c r="K23" s="116"/>
      <c r="L23" s="227"/>
      <c r="M23" s="133"/>
      <c r="N23" s="118"/>
      <c r="O23" s="310"/>
      <c r="P23" s="119"/>
      <c r="Q23" s="120"/>
      <c r="R23" s="217"/>
      <c r="S23" s="122"/>
      <c r="T23" s="306"/>
      <c r="U23" s="150">
        <f t="shared" si="0"/>
        <v>0</v>
      </c>
      <c r="V23" s="151">
        <f t="shared" si="1"/>
        <v>0</v>
      </c>
      <c r="W23" s="152">
        <f>U23*10.4</f>
        <v>0</v>
      </c>
      <c r="X23" s="215">
        <f t="shared" si="2"/>
        <v>0</v>
      </c>
    </row>
    <row r="24" spans="2:24" x14ac:dyDescent="0.25">
      <c r="B24" s="242" t="s">
        <v>255</v>
      </c>
      <c r="C24" s="171" t="s">
        <v>103</v>
      </c>
      <c r="D24" s="172">
        <v>20</v>
      </c>
      <c r="E24" s="173">
        <v>51.17</v>
      </c>
      <c r="F24" s="123"/>
      <c r="G24" s="124"/>
      <c r="H24" s="306"/>
      <c r="I24" s="125"/>
      <c r="J24" s="131"/>
      <c r="K24" s="126"/>
      <c r="L24" s="229"/>
      <c r="M24" s="134"/>
      <c r="N24" s="128"/>
      <c r="O24" s="310"/>
      <c r="P24" s="129"/>
      <c r="Q24" s="130"/>
      <c r="R24" s="218"/>
      <c r="S24" s="132"/>
      <c r="T24" s="306"/>
      <c r="U24" s="153">
        <f t="shared" si="0"/>
        <v>0</v>
      </c>
      <c r="V24" s="154">
        <f t="shared" si="1"/>
        <v>0</v>
      </c>
      <c r="W24" s="155">
        <f>U24*0.7</f>
        <v>0</v>
      </c>
      <c r="X24" s="224">
        <f t="shared" si="2"/>
        <v>0</v>
      </c>
    </row>
    <row r="25" spans="2:24" x14ac:dyDescent="0.25">
      <c r="B25" s="240" t="s">
        <v>126</v>
      </c>
      <c r="C25" s="158" t="s">
        <v>104</v>
      </c>
      <c r="D25" s="174">
        <v>9</v>
      </c>
      <c r="E25" s="175">
        <v>46.77</v>
      </c>
      <c r="F25" s="103"/>
      <c r="G25" s="104"/>
      <c r="H25" s="306"/>
      <c r="I25" s="105"/>
      <c r="J25" s="111"/>
      <c r="K25" s="106"/>
      <c r="L25" s="225"/>
      <c r="M25" s="135"/>
      <c r="N25" s="108"/>
      <c r="O25" s="310"/>
      <c r="P25" s="109"/>
      <c r="Q25" s="110"/>
      <c r="R25" s="216"/>
      <c r="S25" s="112"/>
      <c r="T25" s="306"/>
      <c r="U25" s="147">
        <f t="shared" si="0"/>
        <v>0</v>
      </c>
      <c r="V25" s="148">
        <f t="shared" si="1"/>
        <v>0</v>
      </c>
      <c r="W25" s="149">
        <f>U25*1</f>
        <v>0</v>
      </c>
      <c r="X25" s="213">
        <f t="shared" si="2"/>
        <v>0</v>
      </c>
    </row>
    <row r="26" spans="2:24" x14ac:dyDescent="0.25">
      <c r="B26" s="240" t="s">
        <v>127</v>
      </c>
      <c r="C26" s="158" t="s">
        <v>105</v>
      </c>
      <c r="D26" s="174">
        <v>8</v>
      </c>
      <c r="E26" s="175">
        <v>40.96</v>
      </c>
      <c r="F26" s="103"/>
      <c r="G26" s="104"/>
      <c r="H26" s="306"/>
      <c r="I26" s="105"/>
      <c r="J26" s="111"/>
      <c r="K26" s="106"/>
      <c r="L26" s="225"/>
      <c r="M26" s="135"/>
      <c r="N26" s="108"/>
      <c r="O26" s="310"/>
      <c r="P26" s="109"/>
      <c r="Q26" s="110"/>
      <c r="R26" s="216"/>
      <c r="S26" s="112"/>
      <c r="T26" s="306"/>
      <c r="U26" s="147">
        <f t="shared" si="0"/>
        <v>0</v>
      </c>
      <c r="V26" s="148">
        <f t="shared" si="1"/>
        <v>0</v>
      </c>
      <c r="W26" s="149">
        <f>U26*0.8</f>
        <v>0</v>
      </c>
      <c r="X26" s="213">
        <f t="shared" si="2"/>
        <v>0</v>
      </c>
    </row>
    <row r="27" spans="2:24" x14ac:dyDescent="0.25">
      <c r="B27" s="240" t="s">
        <v>128</v>
      </c>
      <c r="C27" s="158" t="s">
        <v>106</v>
      </c>
      <c r="D27" s="174">
        <v>5</v>
      </c>
      <c r="E27" s="175">
        <v>52.21</v>
      </c>
      <c r="F27" s="103"/>
      <c r="G27" s="104"/>
      <c r="H27" s="306"/>
      <c r="I27" s="105"/>
      <c r="J27" s="111"/>
      <c r="K27" s="106"/>
      <c r="L27" s="225"/>
      <c r="M27" s="135"/>
      <c r="N27" s="108"/>
      <c r="O27" s="310"/>
      <c r="P27" s="109"/>
      <c r="Q27" s="110"/>
      <c r="R27" s="216"/>
      <c r="S27" s="112"/>
      <c r="T27" s="306"/>
      <c r="U27" s="147">
        <f t="shared" si="0"/>
        <v>0</v>
      </c>
      <c r="V27" s="148">
        <f t="shared" si="1"/>
        <v>0</v>
      </c>
      <c r="W27" s="149">
        <f>U27*1.3</f>
        <v>0</v>
      </c>
      <c r="X27" s="213">
        <f t="shared" si="2"/>
        <v>0</v>
      </c>
    </row>
    <row r="28" spans="2:24" x14ac:dyDescent="0.25">
      <c r="B28" s="240" t="s">
        <v>129</v>
      </c>
      <c r="C28" s="158" t="s">
        <v>107</v>
      </c>
      <c r="D28" s="174">
        <v>5</v>
      </c>
      <c r="E28" s="175">
        <v>47.45</v>
      </c>
      <c r="F28" s="103"/>
      <c r="G28" s="104"/>
      <c r="H28" s="306"/>
      <c r="I28" s="105"/>
      <c r="J28" s="111"/>
      <c r="K28" s="106"/>
      <c r="L28" s="225"/>
      <c r="M28" s="135"/>
      <c r="N28" s="108"/>
      <c r="O28" s="310"/>
      <c r="P28" s="109"/>
      <c r="Q28" s="110"/>
      <c r="R28" s="216"/>
      <c r="S28" s="112"/>
      <c r="T28" s="306"/>
      <c r="U28" s="147">
        <f t="shared" si="0"/>
        <v>0</v>
      </c>
      <c r="V28" s="148">
        <f t="shared" si="1"/>
        <v>0</v>
      </c>
      <c r="W28" s="149">
        <f>U28*1.1</f>
        <v>0</v>
      </c>
      <c r="X28" s="213">
        <f t="shared" si="2"/>
        <v>0</v>
      </c>
    </row>
    <row r="29" spans="2:24" x14ac:dyDescent="0.25">
      <c r="B29" s="240" t="s">
        <v>130</v>
      </c>
      <c r="C29" s="158" t="s">
        <v>108</v>
      </c>
      <c r="D29" s="174">
        <v>5</v>
      </c>
      <c r="E29" s="175">
        <v>92.55</v>
      </c>
      <c r="F29" s="103"/>
      <c r="G29" s="104"/>
      <c r="H29" s="306"/>
      <c r="I29" s="105"/>
      <c r="J29" s="111"/>
      <c r="K29" s="106"/>
      <c r="L29" s="225"/>
      <c r="M29" s="135"/>
      <c r="N29" s="108"/>
      <c r="O29" s="310"/>
      <c r="P29" s="109"/>
      <c r="Q29" s="110"/>
      <c r="R29" s="216"/>
      <c r="S29" s="112"/>
      <c r="T29" s="306"/>
      <c r="U29" s="147">
        <f t="shared" si="0"/>
        <v>0</v>
      </c>
      <c r="V29" s="148">
        <f t="shared" si="1"/>
        <v>0</v>
      </c>
      <c r="W29" s="149">
        <f>U29*2.2</f>
        <v>0</v>
      </c>
      <c r="X29" s="213">
        <f t="shared" si="2"/>
        <v>0</v>
      </c>
    </row>
    <row r="30" spans="2:24" x14ac:dyDescent="0.25">
      <c r="B30" s="240" t="s">
        <v>131</v>
      </c>
      <c r="C30" s="158" t="s">
        <v>109</v>
      </c>
      <c r="D30" s="174">
        <v>5</v>
      </c>
      <c r="E30" s="175">
        <v>87.77</v>
      </c>
      <c r="F30" s="103"/>
      <c r="G30" s="104"/>
      <c r="H30" s="306"/>
      <c r="I30" s="105"/>
      <c r="J30" s="111"/>
      <c r="K30" s="106"/>
      <c r="L30" s="225"/>
      <c r="M30" s="135"/>
      <c r="N30" s="108"/>
      <c r="O30" s="310"/>
      <c r="P30" s="109"/>
      <c r="Q30" s="110"/>
      <c r="R30" s="216"/>
      <c r="S30" s="112"/>
      <c r="T30" s="306"/>
      <c r="U30" s="147">
        <f t="shared" si="0"/>
        <v>0</v>
      </c>
      <c r="V30" s="148">
        <f t="shared" si="1"/>
        <v>0</v>
      </c>
      <c r="W30" s="149">
        <f>U30*2</f>
        <v>0</v>
      </c>
      <c r="X30" s="213">
        <f t="shared" si="2"/>
        <v>0</v>
      </c>
    </row>
    <row r="31" spans="2:24" x14ac:dyDescent="0.25">
      <c r="B31" s="240" t="s">
        <v>148</v>
      </c>
      <c r="C31" s="158" t="s">
        <v>110</v>
      </c>
      <c r="D31" s="174">
        <v>1</v>
      </c>
      <c r="E31" s="175">
        <v>75.64</v>
      </c>
      <c r="F31" s="103"/>
      <c r="G31" s="104"/>
      <c r="H31" s="306"/>
      <c r="I31" s="105"/>
      <c r="J31" s="111"/>
      <c r="K31" s="106"/>
      <c r="L31" s="225"/>
      <c r="M31" s="135"/>
      <c r="N31" s="108"/>
      <c r="O31" s="310"/>
      <c r="P31" s="109"/>
      <c r="Q31" s="110"/>
      <c r="R31" s="216"/>
      <c r="S31" s="112"/>
      <c r="T31" s="306"/>
      <c r="U31" s="147">
        <f t="shared" si="0"/>
        <v>0</v>
      </c>
      <c r="V31" s="148">
        <f t="shared" si="1"/>
        <v>0</v>
      </c>
      <c r="W31" s="149">
        <f>U31*2.3</f>
        <v>0</v>
      </c>
      <c r="X31" s="213">
        <f t="shared" si="2"/>
        <v>0</v>
      </c>
    </row>
    <row r="32" spans="2:24" ht="15.75" thickBot="1" x14ac:dyDescent="0.3">
      <c r="B32" s="248" t="s">
        <v>208</v>
      </c>
      <c r="C32" s="161" t="s">
        <v>111</v>
      </c>
      <c r="D32" s="176">
        <v>58</v>
      </c>
      <c r="E32" s="177">
        <f>SUM(E24:E31)</f>
        <v>494.52</v>
      </c>
      <c r="F32" s="113"/>
      <c r="G32" s="114"/>
      <c r="H32" s="306"/>
      <c r="I32" s="115"/>
      <c r="J32" s="121"/>
      <c r="K32" s="116"/>
      <c r="L32" s="227"/>
      <c r="M32" s="133"/>
      <c r="N32" s="118"/>
      <c r="O32" s="310"/>
      <c r="P32" s="119"/>
      <c r="Q32" s="120"/>
      <c r="R32" s="217"/>
      <c r="S32" s="122"/>
      <c r="T32" s="306"/>
      <c r="U32" s="150">
        <f t="shared" si="0"/>
        <v>0</v>
      </c>
      <c r="V32" s="151">
        <f t="shared" si="1"/>
        <v>0</v>
      </c>
      <c r="W32" s="152">
        <f>U32*11.4</f>
        <v>0</v>
      </c>
      <c r="X32" s="215">
        <f t="shared" si="2"/>
        <v>0</v>
      </c>
    </row>
    <row r="33" spans="2:24" ht="15.75" hidden="1" customHeight="1" thickBot="1" x14ac:dyDescent="0.3">
      <c r="B33" s="242" t="s">
        <v>132</v>
      </c>
      <c r="C33" s="178" t="s">
        <v>140</v>
      </c>
      <c r="D33" s="179">
        <v>11</v>
      </c>
      <c r="E33" s="178"/>
      <c r="F33" s="302"/>
      <c r="G33" s="124"/>
      <c r="H33" s="306"/>
      <c r="I33" s="125"/>
      <c r="J33" s="303"/>
      <c r="K33" s="304"/>
      <c r="L33" s="228"/>
      <c r="M33" s="136"/>
      <c r="N33" s="128"/>
      <c r="O33" s="310"/>
      <c r="P33" s="129"/>
      <c r="Q33" s="130"/>
      <c r="R33" s="305"/>
      <c r="S33" s="132"/>
      <c r="T33" s="306"/>
      <c r="U33" s="153">
        <f t="shared" si="0"/>
        <v>0</v>
      </c>
      <c r="V33" s="151">
        <f t="shared" si="1"/>
        <v>0</v>
      </c>
      <c r="W33" s="152">
        <f t="shared" ref="W33:W40" si="3">U33*11.4</f>
        <v>0</v>
      </c>
      <c r="X33" s="224">
        <f t="shared" si="2"/>
        <v>0</v>
      </c>
    </row>
    <row r="34" spans="2:24" ht="15.75" hidden="1" customHeight="1" thickBot="1" x14ac:dyDescent="0.3">
      <c r="B34" s="240" t="s">
        <v>133</v>
      </c>
      <c r="C34" s="180" t="s">
        <v>141</v>
      </c>
      <c r="D34" s="174">
        <v>5</v>
      </c>
      <c r="E34" s="180"/>
      <c r="F34" s="113"/>
      <c r="G34" s="104"/>
      <c r="H34" s="306"/>
      <c r="I34" s="105"/>
      <c r="J34" s="121"/>
      <c r="K34" s="116"/>
      <c r="L34" s="226"/>
      <c r="M34" s="137"/>
      <c r="N34" s="108"/>
      <c r="O34" s="310"/>
      <c r="P34" s="109"/>
      <c r="Q34" s="110"/>
      <c r="R34" s="217"/>
      <c r="S34" s="112"/>
      <c r="T34" s="306"/>
      <c r="U34" s="147">
        <f t="shared" si="0"/>
        <v>0</v>
      </c>
      <c r="V34" s="151">
        <f t="shared" si="1"/>
        <v>0</v>
      </c>
      <c r="W34" s="152">
        <f t="shared" si="3"/>
        <v>0</v>
      </c>
      <c r="X34" s="213">
        <f t="shared" si="2"/>
        <v>0</v>
      </c>
    </row>
    <row r="35" spans="2:24" ht="15.75" hidden="1" customHeight="1" thickBot="1" x14ac:dyDescent="0.3">
      <c r="B35" s="240" t="s">
        <v>134</v>
      </c>
      <c r="C35" s="180" t="s">
        <v>142</v>
      </c>
      <c r="D35" s="174">
        <v>6</v>
      </c>
      <c r="E35" s="180"/>
      <c r="F35" s="113"/>
      <c r="G35" s="104"/>
      <c r="H35" s="306"/>
      <c r="I35" s="105"/>
      <c r="J35" s="121"/>
      <c r="K35" s="116"/>
      <c r="L35" s="226"/>
      <c r="M35" s="137"/>
      <c r="N35" s="108"/>
      <c r="O35" s="310"/>
      <c r="P35" s="109"/>
      <c r="Q35" s="110"/>
      <c r="R35" s="217"/>
      <c r="S35" s="112"/>
      <c r="T35" s="306"/>
      <c r="U35" s="147">
        <f t="shared" si="0"/>
        <v>0</v>
      </c>
      <c r="V35" s="151">
        <f t="shared" si="1"/>
        <v>0</v>
      </c>
      <c r="W35" s="152">
        <f t="shared" si="3"/>
        <v>0</v>
      </c>
      <c r="X35" s="213">
        <f t="shared" si="2"/>
        <v>0</v>
      </c>
    </row>
    <row r="36" spans="2:24" ht="15.75" hidden="1" customHeight="1" thickBot="1" x14ac:dyDescent="0.3">
      <c r="B36" s="240" t="s">
        <v>135</v>
      </c>
      <c r="C36" s="180" t="s">
        <v>143</v>
      </c>
      <c r="D36" s="174">
        <v>3</v>
      </c>
      <c r="E36" s="180"/>
      <c r="F36" s="113"/>
      <c r="G36" s="104"/>
      <c r="H36" s="306"/>
      <c r="I36" s="105"/>
      <c r="J36" s="121"/>
      <c r="K36" s="116"/>
      <c r="L36" s="226"/>
      <c r="M36" s="137"/>
      <c r="N36" s="108"/>
      <c r="O36" s="310"/>
      <c r="P36" s="109"/>
      <c r="Q36" s="110"/>
      <c r="R36" s="217"/>
      <c r="S36" s="112"/>
      <c r="T36" s="306"/>
      <c r="U36" s="147">
        <f t="shared" si="0"/>
        <v>0</v>
      </c>
      <c r="V36" s="151">
        <f t="shared" si="1"/>
        <v>0</v>
      </c>
      <c r="W36" s="152">
        <f t="shared" si="3"/>
        <v>0</v>
      </c>
      <c r="X36" s="213">
        <f t="shared" si="2"/>
        <v>0</v>
      </c>
    </row>
    <row r="37" spans="2:24" ht="15.75" hidden="1" customHeight="1" thickBot="1" x14ac:dyDescent="0.3">
      <c r="B37" s="240" t="s">
        <v>136</v>
      </c>
      <c r="C37" s="180" t="s">
        <v>144</v>
      </c>
      <c r="D37" s="174">
        <v>3</v>
      </c>
      <c r="E37" s="180"/>
      <c r="F37" s="113"/>
      <c r="G37" s="104"/>
      <c r="H37" s="306"/>
      <c r="I37" s="105"/>
      <c r="J37" s="121"/>
      <c r="K37" s="116"/>
      <c r="L37" s="226"/>
      <c r="M37" s="137"/>
      <c r="N37" s="108"/>
      <c r="O37" s="310"/>
      <c r="P37" s="109"/>
      <c r="Q37" s="110"/>
      <c r="R37" s="217"/>
      <c r="S37" s="112"/>
      <c r="T37" s="306"/>
      <c r="U37" s="147">
        <f t="shared" si="0"/>
        <v>0</v>
      </c>
      <c r="V37" s="151">
        <f t="shared" si="1"/>
        <v>0</v>
      </c>
      <c r="W37" s="152">
        <f t="shared" si="3"/>
        <v>0</v>
      </c>
      <c r="X37" s="213">
        <f t="shared" si="2"/>
        <v>0</v>
      </c>
    </row>
    <row r="38" spans="2:24" ht="15.75" hidden="1" customHeight="1" thickBot="1" x14ac:dyDescent="0.3">
      <c r="B38" s="240" t="s">
        <v>137</v>
      </c>
      <c r="C38" s="180" t="s">
        <v>145</v>
      </c>
      <c r="D38" s="174">
        <v>1</v>
      </c>
      <c r="E38" s="180"/>
      <c r="F38" s="113"/>
      <c r="G38" s="104"/>
      <c r="H38" s="306"/>
      <c r="I38" s="105"/>
      <c r="J38" s="121"/>
      <c r="K38" s="116"/>
      <c r="L38" s="226"/>
      <c r="M38" s="137"/>
      <c r="N38" s="108"/>
      <c r="O38" s="310"/>
      <c r="P38" s="109"/>
      <c r="Q38" s="110"/>
      <c r="R38" s="217"/>
      <c r="S38" s="112"/>
      <c r="T38" s="306"/>
      <c r="U38" s="147">
        <f t="shared" si="0"/>
        <v>0</v>
      </c>
      <c r="V38" s="151">
        <f t="shared" si="1"/>
        <v>0</v>
      </c>
      <c r="W38" s="152">
        <f t="shared" si="3"/>
        <v>0</v>
      </c>
      <c r="X38" s="213">
        <f t="shared" si="2"/>
        <v>0</v>
      </c>
    </row>
    <row r="39" spans="2:24" ht="15.75" hidden="1" customHeight="1" thickBot="1" x14ac:dyDescent="0.3">
      <c r="B39" s="240" t="s">
        <v>138</v>
      </c>
      <c r="C39" s="180" t="s">
        <v>146</v>
      </c>
      <c r="D39" s="174">
        <v>1</v>
      </c>
      <c r="E39" s="180"/>
      <c r="F39" s="113"/>
      <c r="G39" s="104"/>
      <c r="H39" s="306"/>
      <c r="I39" s="105"/>
      <c r="J39" s="121"/>
      <c r="K39" s="116"/>
      <c r="L39" s="226"/>
      <c r="M39" s="137"/>
      <c r="N39" s="108"/>
      <c r="O39" s="310"/>
      <c r="P39" s="109"/>
      <c r="Q39" s="110"/>
      <c r="R39" s="217"/>
      <c r="S39" s="112"/>
      <c r="T39" s="306"/>
      <c r="U39" s="147">
        <f t="shared" si="0"/>
        <v>0</v>
      </c>
      <c r="V39" s="151">
        <f t="shared" si="1"/>
        <v>0</v>
      </c>
      <c r="W39" s="152">
        <f t="shared" si="3"/>
        <v>0</v>
      </c>
      <c r="X39" s="213">
        <f t="shared" si="2"/>
        <v>0</v>
      </c>
    </row>
    <row r="40" spans="2:24" ht="15" hidden="1" customHeight="1" x14ac:dyDescent="0.25">
      <c r="B40" s="244" t="s">
        <v>139</v>
      </c>
      <c r="C40" s="181" t="s">
        <v>147</v>
      </c>
      <c r="D40" s="182">
        <v>31</v>
      </c>
      <c r="E40" s="181"/>
      <c r="F40" s="138"/>
      <c r="G40" s="104"/>
      <c r="H40" s="306"/>
      <c r="I40" s="105"/>
      <c r="J40" s="142"/>
      <c r="K40" s="139"/>
      <c r="L40" s="226"/>
      <c r="M40" s="137"/>
      <c r="N40" s="108"/>
      <c r="O40" s="310"/>
      <c r="P40" s="109"/>
      <c r="Q40" s="141"/>
      <c r="R40" s="219"/>
      <c r="S40" s="112"/>
      <c r="T40" s="306"/>
      <c r="U40" s="147">
        <f t="shared" si="0"/>
        <v>0</v>
      </c>
      <c r="V40" s="156">
        <f t="shared" si="1"/>
        <v>0</v>
      </c>
      <c r="W40" s="157">
        <f t="shared" si="3"/>
        <v>0</v>
      </c>
      <c r="X40" s="213">
        <f t="shared" si="2"/>
        <v>0</v>
      </c>
    </row>
    <row r="41" spans="2:24" x14ac:dyDescent="0.25">
      <c r="B41" s="241" t="s">
        <v>132</v>
      </c>
      <c r="C41" s="180" t="s">
        <v>140</v>
      </c>
      <c r="D41" s="167">
        <v>11</v>
      </c>
      <c r="E41" s="168">
        <v>110.04</v>
      </c>
      <c r="F41" s="103"/>
      <c r="G41" s="104"/>
      <c r="H41" s="306"/>
      <c r="I41" s="105"/>
      <c r="J41" s="111"/>
      <c r="K41" s="106"/>
      <c r="L41" s="225"/>
      <c r="M41" s="135"/>
      <c r="N41" s="108"/>
      <c r="O41" s="310"/>
      <c r="P41" s="109"/>
      <c r="Q41" s="110"/>
      <c r="R41" s="216"/>
      <c r="S41" s="112"/>
      <c r="T41" s="306"/>
      <c r="U41" s="147">
        <f t="shared" si="0"/>
        <v>0</v>
      </c>
      <c r="V41" s="148">
        <f t="shared" si="1"/>
        <v>0</v>
      </c>
      <c r="W41" s="149">
        <f>U41*3.75</f>
        <v>0</v>
      </c>
      <c r="X41" s="213">
        <f t="shared" si="2"/>
        <v>0</v>
      </c>
    </row>
    <row r="42" spans="2:24" x14ac:dyDescent="0.25">
      <c r="B42" s="241" t="s">
        <v>133</v>
      </c>
      <c r="C42" s="180" t="s">
        <v>141</v>
      </c>
      <c r="D42" s="167">
        <v>5</v>
      </c>
      <c r="E42" s="168">
        <v>106.21</v>
      </c>
      <c r="F42" s="103"/>
      <c r="G42" s="104"/>
      <c r="H42" s="306"/>
      <c r="I42" s="105"/>
      <c r="J42" s="111"/>
      <c r="K42" s="106"/>
      <c r="L42" s="225"/>
      <c r="M42" s="135"/>
      <c r="N42" s="108"/>
      <c r="O42" s="310"/>
      <c r="P42" s="109"/>
      <c r="Q42" s="110"/>
      <c r="R42" s="216"/>
      <c r="S42" s="112"/>
      <c r="T42" s="306"/>
      <c r="U42" s="147">
        <f t="shared" ref="U42:U70" si="4">SUM(F42:S42)</f>
        <v>0</v>
      </c>
      <c r="V42" s="148">
        <f t="shared" ref="V42:V73" si="5">U42*D42</f>
        <v>0</v>
      </c>
      <c r="W42" s="149">
        <f>U42*3.65</f>
        <v>0</v>
      </c>
      <c r="X42" s="213">
        <f t="shared" ref="X42:X73" si="6">U42*E42</f>
        <v>0</v>
      </c>
    </row>
    <row r="43" spans="2:24" x14ac:dyDescent="0.25">
      <c r="B43" s="241" t="s">
        <v>134</v>
      </c>
      <c r="C43" s="180" t="s">
        <v>142</v>
      </c>
      <c r="D43" s="167">
        <v>6</v>
      </c>
      <c r="E43" s="168">
        <v>97.91</v>
      </c>
      <c r="F43" s="103"/>
      <c r="G43" s="104"/>
      <c r="H43" s="306"/>
      <c r="I43" s="105"/>
      <c r="J43" s="111"/>
      <c r="K43" s="106"/>
      <c r="L43" s="225"/>
      <c r="M43" s="135"/>
      <c r="N43" s="108"/>
      <c r="O43" s="310"/>
      <c r="P43" s="109"/>
      <c r="Q43" s="110"/>
      <c r="R43" s="216"/>
      <c r="S43" s="112"/>
      <c r="T43" s="306"/>
      <c r="U43" s="147">
        <f t="shared" si="4"/>
        <v>0</v>
      </c>
      <c r="V43" s="148">
        <f t="shared" si="5"/>
        <v>0</v>
      </c>
      <c r="W43" s="149">
        <f>U43*3.2</f>
        <v>0</v>
      </c>
      <c r="X43" s="213">
        <f t="shared" si="6"/>
        <v>0</v>
      </c>
    </row>
    <row r="44" spans="2:24" x14ac:dyDescent="0.25">
      <c r="B44" s="241" t="s">
        <v>135</v>
      </c>
      <c r="C44" s="180" t="s">
        <v>143</v>
      </c>
      <c r="D44" s="167">
        <v>3</v>
      </c>
      <c r="E44" s="168">
        <v>95.89</v>
      </c>
      <c r="F44" s="103"/>
      <c r="G44" s="104"/>
      <c r="H44" s="306"/>
      <c r="I44" s="105"/>
      <c r="J44" s="111"/>
      <c r="K44" s="106"/>
      <c r="L44" s="225"/>
      <c r="M44" s="135"/>
      <c r="N44" s="108"/>
      <c r="O44" s="310"/>
      <c r="P44" s="109"/>
      <c r="Q44" s="110"/>
      <c r="R44" s="216"/>
      <c r="S44" s="112"/>
      <c r="T44" s="306"/>
      <c r="U44" s="147">
        <f t="shared" si="4"/>
        <v>0</v>
      </c>
      <c r="V44" s="148">
        <f t="shared" si="5"/>
        <v>0</v>
      </c>
      <c r="W44" s="149">
        <f>U44*2.8</f>
        <v>0</v>
      </c>
      <c r="X44" s="213">
        <f t="shared" si="6"/>
        <v>0</v>
      </c>
    </row>
    <row r="45" spans="2:24" x14ac:dyDescent="0.25">
      <c r="B45" s="241" t="s">
        <v>136</v>
      </c>
      <c r="C45" s="180" t="s">
        <v>144</v>
      </c>
      <c r="D45" s="167">
        <v>3</v>
      </c>
      <c r="E45" s="168">
        <v>104.09</v>
      </c>
      <c r="F45" s="103"/>
      <c r="G45" s="104"/>
      <c r="H45" s="306"/>
      <c r="I45" s="105"/>
      <c r="J45" s="111"/>
      <c r="K45" s="106"/>
      <c r="L45" s="225"/>
      <c r="M45" s="135"/>
      <c r="N45" s="108"/>
      <c r="O45" s="310"/>
      <c r="P45" s="109"/>
      <c r="Q45" s="110"/>
      <c r="R45" s="216"/>
      <c r="S45" s="112"/>
      <c r="T45" s="306"/>
      <c r="U45" s="147">
        <f t="shared" si="4"/>
        <v>0</v>
      </c>
      <c r="V45" s="148">
        <f t="shared" si="5"/>
        <v>0</v>
      </c>
      <c r="W45" s="149">
        <f>U45*3.15</f>
        <v>0</v>
      </c>
      <c r="X45" s="213">
        <f t="shared" si="6"/>
        <v>0</v>
      </c>
    </row>
    <row r="46" spans="2:24" x14ac:dyDescent="0.25">
      <c r="B46" s="241" t="s">
        <v>137</v>
      </c>
      <c r="C46" s="180" t="s">
        <v>145</v>
      </c>
      <c r="D46" s="167">
        <v>1</v>
      </c>
      <c r="E46" s="168">
        <v>93.23</v>
      </c>
      <c r="F46" s="103"/>
      <c r="G46" s="104"/>
      <c r="H46" s="306"/>
      <c r="I46" s="105"/>
      <c r="J46" s="111"/>
      <c r="K46" s="106"/>
      <c r="L46" s="225"/>
      <c r="M46" s="135"/>
      <c r="N46" s="108"/>
      <c r="O46" s="310"/>
      <c r="P46" s="109"/>
      <c r="Q46" s="110"/>
      <c r="R46" s="216"/>
      <c r="S46" s="112"/>
      <c r="T46" s="306"/>
      <c r="U46" s="147">
        <f t="shared" si="4"/>
        <v>0</v>
      </c>
      <c r="V46" s="148">
        <f t="shared" si="5"/>
        <v>0</v>
      </c>
      <c r="W46" s="149">
        <f>U46*2.8</f>
        <v>0</v>
      </c>
      <c r="X46" s="213">
        <f t="shared" si="6"/>
        <v>0</v>
      </c>
    </row>
    <row r="47" spans="2:24" x14ac:dyDescent="0.25">
      <c r="B47" s="241" t="s">
        <v>138</v>
      </c>
      <c r="C47" s="180" t="s">
        <v>146</v>
      </c>
      <c r="D47" s="167">
        <v>1</v>
      </c>
      <c r="E47" s="168">
        <v>81.489999999999995</v>
      </c>
      <c r="F47" s="103"/>
      <c r="G47" s="104"/>
      <c r="H47" s="306"/>
      <c r="I47" s="105"/>
      <c r="J47" s="111"/>
      <c r="K47" s="106"/>
      <c r="L47" s="225"/>
      <c r="M47" s="135"/>
      <c r="N47" s="108"/>
      <c r="O47" s="310"/>
      <c r="P47" s="109"/>
      <c r="Q47" s="110"/>
      <c r="R47" s="216"/>
      <c r="S47" s="112"/>
      <c r="T47" s="306"/>
      <c r="U47" s="147">
        <f t="shared" si="4"/>
        <v>0</v>
      </c>
      <c r="V47" s="148">
        <f t="shared" si="5"/>
        <v>0</v>
      </c>
      <c r="W47" s="149">
        <f>U47*2.3</f>
        <v>0</v>
      </c>
      <c r="X47" s="213">
        <f t="shared" si="6"/>
        <v>0</v>
      </c>
    </row>
    <row r="48" spans="2:24" ht="15.75" thickBot="1" x14ac:dyDescent="0.3">
      <c r="B48" s="249" t="s">
        <v>209</v>
      </c>
      <c r="C48" s="183" t="s">
        <v>147</v>
      </c>
      <c r="D48" s="169">
        <v>30</v>
      </c>
      <c r="E48" s="170">
        <f>SUM(E41:E47)</f>
        <v>688.86</v>
      </c>
      <c r="F48" s="113"/>
      <c r="G48" s="114"/>
      <c r="H48" s="306"/>
      <c r="I48" s="115"/>
      <c r="J48" s="121"/>
      <c r="K48" s="116"/>
      <c r="L48" s="227"/>
      <c r="M48" s="133"/>
      <c r="N48" s="118"/>
      <c r="O48" s="310"/>
      <c r="P48" s="119"/>
      <c r="Q48" s="120"/>
      <c r="R48" s="217"/>
      <c r="S48" s="122"/>
      <c r="T48" s="306"/>
      <c r="U48" s="150">
        <f t="shared" si="4"/>
        <v>0</v>
      </c>
      <c r="V48" s="151">
        <f t="shared" si="5"/>
        <v>0</v>
      </c>
      <c r="W48" s="152">
        <f>U48*22</f>
        <v>0</v>
      </c>
      <c r="X48" s="215">
        <f t="shared" si="6"/>
        <v>0</v>
      </c>
    </row>
    <row r="49" spans="2:26" x14ac:dyDescent="0.25">
      <c r="B49" s="243" t="s">
        <v>256</v>
      </c>
      <c r="C49" s="178" t="s">
        <v>151</v>
      </c>
      <c r="D49" s="165">
        <v>14</v>
      </c>
      <c r="E49" s="166">
        <v>79.13</v>
      </c>
      <c r="F49" s="123"/>
      <c r="G49" s="124"/>
      <c r="H49" s="306"/>
      <c r="I49" s="125"/>
      <c r="J49" s="131"/>
      <c r="K49" s="126"/>
      <c r="L49" s="229"/>
      <c r="M49" s="134"/>
      <c r="N49" s="128"/>
      <c r="O49" s="310"/>
      <c r="P49" s="129"/>
      <c r="Q49" s="130"/>
      <c r="R49" s="218"/>
      <c r="S49" s="132"/>
      <c r="T49" s="306"/>
      <c r="U49" s="153">
        <f t="shared" si="4"/>
        <v>0</v>
      </c>
      <c r="V49" s="154">
        <f t="shared" si="5"/>
        <v>0</v>
      </c>
      <c r="W49" s="155">
        <f>U49*1.5</f>
        <v>0</v>
      </c>
      <c r="X49" s="224">
        <f t="shared" si="6"/>
        <v>0</v>
      </c>
    </row>
    <row r="50" spans="2:26" ht="15.75" thickBot="1" x14ac:dyDescent="0.3">
      <c r="B50" s="245" t="s">
        <v>150</v>
      </c>
      <c r="C50" s="180" t="s">
        <v>152</v>
      </c>
      <c r="D50" s="167">
        <v>7</v>
      </c>
      <c r="E50" s="168">
        <v>85.38</v>
      </c>
      <c r="F50" s="103"/>
      <c r="G50" s="104"/>
      <c r="H50" s="306"/>
      <c r="I50" s="105"/>
      <c r="J50" s="111"/>
      <c r="K50" s="106"/>
      <c r="L50" s="225"/>
      <c r="M50" s="269"/>
      <c r="N50" s="108"/>
      <c r="O50" s="310"/>
      <c r="P50" s="109"/>
      <c r="Q50" s="110"/>
      <c r="R50" s="216"/>
      <c r="S50" s="112"/>
      <c r="T50" s="306"/>
      <c r="U50" s="147">
        <f t="shared" si="4"/>
        <v>0</v>
      </c>
      <c r="V50" s="148">
        <f t="shared" si="5"/>
        <v>0</v>
      </c>
      <c r="W50" s="149">
        <f>U50*2</f>
        <v>0</v>
      </c>
      <c r="X50" s="213">
        <f t="shared" si="6"/>
        <v>0</v>
      </c>
    </row>
    <row r="51" spans="2:26" ht="15.75" thickBot="1" x14ac:dyDescent="0.3">
      <c r="B51" s="268" t="s">
        <v>225</v>
      </c>
      <c r="C51" s="183" t="s">
        <v>226</v>
      </c>
      <c r="D51" s="169">
        <v>21</v>
      </c>
      <c r="E51" s="170">
        <f>SUM(E49:E50)</f>
        <v>164.51</v>
      </c>
      <c r="F51" s="113"/>
      <c r="G51" s="114"/>
      <c r="H51" s="306"/>
      <c r="I51" s="115"/>
      <c r="J51" s="121"/>
      <c r="K51" s="116"/>
      <c r="L51" s="227"/>
      <c r="M51" s="270"/>
      <c r="N51" s="118"/>
      <c r="O51" s="310"/>
      <c r="P51" s="119"/>
      <c r="Q51" s="120"/>
      <c r="R51" s="217"/>
      <c r="S51" s="122"/>
      <c r="T51" s="306"/>
      <c r="U51" s="150">
        <f t="shared" si="4"/>
        <v>0</v>
      </c>
      <c r="V51" s="151">
        <f t="shared" si="5"/>
        <v>0</v>
      </c>
      <c r="W51" s="152">
        <f>U51*4</f>
        <v>0</v>
      </c>
      <c r="X51" s="215">
        <f t="shared" si="6"/>
        <v>0</v>
      </c>
    </row>
    <row r="52" spans="2:26" x14ac:dyDescent="0.25">
      <c r="B52" s="246" t="s">
        <v>153</v>
      </c>
      <c r="C52" s="178" t="s">
        <v>163</v>
      </c>
      <c r="D52" s="165">
        <v>15</v>
      </c>
      <c r="E52" s="166">
        <v>82.45</v>
      </c>
      <c r="F52" s="220"/>
      <c r="G52" s="124"/>
      <c r="H52" s="306"/>
      <c r="I52" s="125"/>
      <c r="J52" s="221"/>
      <c r="K52" s="262"/>
      <c r="L52" s="228"/>
      <c r="M52" s="134"/>
      <c r="N52" s="128"/>
      <c r="O52" s="310"/>
      <c r="P52" s="129"/>
      <c r="Q52" s="222"/>
      <c r="R52" s="223"/>
      <c r="S52" s="132"/>
      <c r="T52" s="306"/>
      <c r="U52" s="153">
        <f t="shared" si="4"/>
        <v>0</v>
      </c>
      <c r="V52" s="265">
        <f t="shared" si="5"/>
        <v>0</v>
      </c>
      <c r="W52" s="266">
        <f>U52*2.4</f>
        <v>0</v>
      </c>
      <c r="X52" s="267">
        <f t="shared" si="6"/>
        <v>0</v>
      </c>
      <c r="Z52" s="97" t="s">
        <v>11</v>
      </c>
    </row>
    <row r="53" spans="2:26" x14ac:dyDescent="0.25">
      <c r="B53" s="241" t="s">
        <v>154</v>
      </c>
      <c r="C53" s="180" t="s">
        <v>164</v>
      </c>
      <c r="D53" s="167">
        <v>6</v>
      </c>
      <c r="E53" s="168">
        <v>69.83</v>
      </c>
      <c r="F53" s="138"/>
      <c r="G53" s="104"/>
      <c r="H53" s="306"/>
      <c r="I53" s="105"/>
      <c r="J53" s="142"/>
      <c r="K53" s="139"/>
      <c r="L53" s="226"/>
      <c r="M53" s="135"/>
      <c r="N53" s="108"/>
      <c r="O53" s="310"/>
      <c r="P53" s="109"/>
      <c r="Q53" s="141"/>
      <c r="R53" s="219"/>
      <c r="S53" s="112"/>
      <c r="T53" s="306"/>
      <c r="U53" s="147">
        <f t="shared" si="4"/>
        <v>0</v>
      </c>
      <c r="V53" s="156">
        <f t="shared" si="5"/>
        <v>0</v>
      </c>
      <c r="W53" s="157">
        <f>U53*2.2</f>
        <v>0</v>
      </c>
      <c r="X53" s="214">
        <f t="shared" si="6"/>
        <v>0</v>
      </c>
    </row>
    <row r="54" spans="2:26" x14ac:dyDescent="0.25">
      <c r="B54" s="241" t="s">
        <v>175</v>
      </c>
      <c r="C54" s="180" t="s">
        <v>165</v>
      </c>
      <c r="D54" s="167">
        <v>6</v>
      </c>
      <c r="E54" s="168">
        <v>67.55</v>
      </c>
      <c r="F54" s="138"/>
      <c r="G54" s="104"/>
      <c r="H54" s="306"/>
      <c r="I54" s="105"/>
      <c r="J54" s="142"/>
      <c r="K54" s="139"/>
      <c r="L54" s="226"/>
      <c r="M54" s="135"/>
      <c r="N54" s="108"/>
      <c r="O54" s="310"/>
      <c r="P54" s="109"/>
      <c r="Q54" s="141"/>
      <c r="R54" s="219"/>
      <c r="S54" s="112"/>
      <c r="T54" s="306"/>
      <c r="U54" s="147">
        <f t="shared" si="4"/>
        <v>0</v>
      </c>
      <c r="V54" s="156">
        <f t="shared" si="5"/>
        <v>0</v>
      </c>
      <c r="W54" s="157">
        <f>U54*2.1</f>
        <v>0</v>
      </c>
      <c r="X54" s="214">
        <f t="shared" si="6"/>
        <v>0</v>
      </c>
    </row>
    <row r="55" spans="2:26" x14ac:dyDescent="0.25">
      <c r="B55" s="241" t="s">
        <v>155</v>
      </c>
      <c r="C55" s="180" t="s">
        <v>166</v>
      </c>
      <c r="D55" s="167">
        <v>5</v>
      </c>
      <c r="E55" s="168">
        <v>93.57</v>
      </c>
      <c r="F55" s="138"/>
      <c r="G55" s="104"/>
      <c r="H55" s="306"/>
      <c r="I55" s="105"/>
      <c r="J55" s="142"/>
      <c r="K55" s="139"/>
      <c r="L55" s="226"/>
      <c r="M55" s="135"/>
      <c r="N55" s="108"/>
      <c r="O55" s="310"/>
      <c r="P55" s="109"/>
      <c r="Q55" s="141"/>
      <c r="R55" s="219"/>
      <c r="S55" s="112"/>
      <c r="T55" s="306"/>
      <c r="U55" s="147">
        <f t="shared" si="4"/>
        <v>0</v>
      </c>
      <c r="V55" s="156">
        <f t="shared" si="5"/>
        <v>0</v>
      </c>
      <c r="W55" s="157">
        <f>U55*3.4</f>
        <v>0</v>
      </c>
      <c r="X55" s="214">
        <f t="shared" si="6"/>
        <v>0</v>
      </c>
    </row>
    <row r="56" spans="2:26" x14ac:dyDescent="0.25">
      <c r="B56" s="241" t="s">
        <v>156</v>
      </c>
      <c r="C56" s="180" t="s">
        <v>167</v>
      </c>
      <c r="D56" s="167">
        <v>5</v>
      </c>
      <c r="E56" s="168">
        <v>100.23</v>
      </c>
      <c r="F56" s="138"/>
      <c r="G56" s="104"/>
      <c r="H56" s="306"/>
      <c r="I56" s="105"/>
      <c r="J56" s="142"/>
      <c r="K56" s="139"/>
      <c r="L56" s="226"/>
      <c r="M56" s="135"/>
      <c r="N56" s="108"/>
      <c r="O56" s="310"/>
      <c r="P56" s="109"/>
      <c r="Q56" s="141"/>
      <c r="R56" s="219"/>
      <c r="S56" s="112"/>
      <c r="T56" s="306"/>
      <c r="U56" s="147">
        <f t="shared" si="4"/>
        <v>0</v>
      </c>
      <c r="V56" s="156">
        <f t="shared" si="5"/>
        <v>0</v>
      </c>
      <c r="W56" s="157">
        <f>U56*3.7</f>
        <v>0</v>
      </c>
      <c r="X56" s="214">
        <f t="shared" si="6"/>
        <v>0</v>
      </c>
    </row>
    <row r="57" spans="2:26" x14ac:dyDescent="0.25">
      <c r="B57" s="241" t="s">
        <v>157</v>
      </c>
      <c r="C57" s="180" t="s">
        <v>168</v>
      </c>
      <c r="D57" s="167">
        <v>2</v>
      </c>
      <c r="E57" s="168">
        <v>75.36</v>
      </c>
      <c r="F57" s="138"/>
      <c r="G57" s="104"/>
      <c r="H57" s="306"/>
      <c r="I57" s="105"/>
      <c r="J57" s="142"/>
      <c r="K57" s="139"/>
      <c r="L57" s="226"/>
      <c r="M57" s="135"/>
      <c r="N57" s="108"/>
      <c r="O57" s="310"/>
      <c r="P57" s="109"/>
      <c r="Q57" s="141"/>
      <c r="R57" s="219"/>
      <c r="S57" s="112"/>
      <c r="T57" s="306"/>
      <c r="U57" s="147">
        <f t="shared" si="4"/>
        <v>0</v>
      </c>
      <c r="V57" s="156">
        <f t="shared" si="5"/>
        <v>0</v>
      </c>
      <c r="W57" s="157">
        <f>U57*2.2</f>
        <v>0</v>
      </c>
      <c r="X57" s="214">
        <f t="shared" si="6"/>
        <v>0</v>
      </c>
    </row>
    <row r="58" spans="2:26" x14ac:dyDescent="0.25">
      <c r="B58" s="241" t="s">
        <v>158</v>
      </c>
      <c r="C58" s="180" t="s">
        <v>169</v>
      </c>
      <c r="D58" s="167">
        <v>2</v>
      </c>
      <c r="E58" s="168">
        <v>79.790000000000006</v>
      </c>
      <c r="F58" s="138"/>
      <c r="G58" s="104"/>
      <c r="H58" s="306"/>
      <c r="I58" s="105"/>
      <c r="J58" s="142"/>
      <c r="K58" s="139"/>
      <c r="L58" s="226"/>
      <c r="M58" s="135"/>
      <c r="N58" s="108"/>
      <c r="O58" s="310"/>
      <c r="P58" s="109"/>
      <c r="Q58" s="141"/>
      <c r="R58" s="219"/>
      <c r="S58" s="112"/>
      <c r="T58" s="306"/>
      <c r="U58" s="147">
        <f t="shared" si="4"/>
        <v>0</v>
      </c>
      <c r="V58" s="156">
        <f t="shared" si="5"/>
        <v>0</v>
      </c>
      <c r="W58" s="157">
        <f>U58*2.4</f>
        <v>0</v>
      </c>
      <c r="X58" s="214">
        <f t="shared" si="6"/>
        <v>0</v>
      </c>
    </row>
    <row r="59" spans="2:26" x14ac:dyDescent="0.25">
      <c r="B59" s="241" t="s">
        <v>159</v>
      </c>
      <c r="C59" s="180" t="s">
        <v>170</v>
      </c>
      <c r="D59" s="167">
        <v>1</v>
      </c>
      <c r="E59" s="168">
        <v>78.209999999999994</v>
      </c>
      <c r="F59" s="138"/>
      <c r="G59" s="104"/>
      <c r="H59" s="306"/>
      <c r="I59" s="105"/>
      <c r="J59" s="142"/>
      <c r="K59" s="139"/>
      <c r="L59" s="226"/>
      <c r="M59" s="135"/>
      <c r="N59" s="108"/>
      <c r="O59" s="310"/>
      <c r="P59" s="109"/>
      <c r="Q59" s="141"/>
      <c r="R59" s="219"/>
      <c r="S59" s="112"/>
      <c r="T59" s="306"/>
      <c r="U59" s="147">
        <f t="shared" si="4"/>
        <v>0</v>
      </c>
      <c r="V59" s="156">
        <f t="shared" si="5"/>
        <v>0</v>
      </c>
      <c r="W59" s="157">
        <f>U59*2.5</f>
        <v>0</v>
      </c>
      <c r="X59" s="214">
        <f t="shared" si="6"/>
        <v>0</v>
      </c>
    </row>
    <row r="60" spans="2:26" x14ac:dyDescent="0.25">
      <c r="B60" s="241" t="s">
        <v>160</v>
      </c>
      <c r="C60" s="180" t="s">
        <v>171</v>
      </c>
      <c r="D60" s="167">
        <v>1</v>
      </c>
      <c r="E60" s="168">
        <v>73.64</v>
      </c>
      <c r="F60" s="138"/>
      <c r="G60" s="104"/>
      <c r="H60" s="306"/>
      <c r="I60" s="105"/>
      <c r="J60" s="142"/>
      <c r="K60" s="139"/>
      <c r="L60" s="226"/>
      <c r="M60" s="135"/>
      <c r="N60" s="108"/>
      <c r="O60" s="310"/>
      <c r="P60" s="109"/>
      <c r="Q60" s="141"/>
      <c r="R60" s="219"/>
      <c r="S60" s="112"/>
      <c r="T60" s="306"/>
      <c r="U60" s="147">
        <f t="shared" si="4"/>
        <v>0</v>
      </c>
      <c r="V60" s="156">
        <f t="shared" si="5"/>
        <v>0</v>
      </c>
      <c r="W60" s="157">
        <f>U60*2.3</f>
        <v>0</v>
      </c>
      <c r="X60" s="214">
        <f t="shared" si="6"/>
        <v>0</v>
      </c>
    </row>
    <row r="61" spans="2:26" x14ac:dyDescent="0.25">
      <c r="B61" s="241" t="s">
        <v>161</v>
      </c>
      <c r="C61" s="180" t="s">
        <v>172</v>
      </c>
      <c r="D61" s="167">
        <v>1</v>
      </c>
      <c r="E61" s="168">
        <v>78.209999999999994</v>
      </c>
      <c r="F61" s="138"/>
      <c r="G61" s="104"/>
      <c r="H61" s="306"/>
      <c r="I61" s="105"/>
      <c r="J61" s="142"/>
      <c r="K61" s="139"/>
      <c r="L61" s="226"/>
      <c r="M61" s="135"/>
      <c r="N61" s="108"/>
      <c r="O61" s="310"/>
      <c r="P61" s="109"/>
      <c r="Q61" s="141"/>
      <c r="R61" s="219"/>
      <c r="S61" s="112"/>
      <c r="T61" s="306"/>
      <c r="U61" s="147">
        <f t="shared" si="4"/>
        <v>0</v>
      </c>
      <c r="V61" s="156">
        <f t="shared" si="5"/>
        <v>0</v>
      </c>
      <c r="W61" s="157">
        <f>U61*2.5</f>
        <v>0</v>
      </c>
      <c r="X61" s="214">
        <f t="shared" si="6"/>
        <v>0</v>
      </c>
    </row>
    <row r="62" spans="2:26" x14ac:dyDescent="0.25">
      <c r="B62" s="241" t="s">
        <v>162</v>
      </c>
      <c r="C62" s="180" t="s">
        <v>173</v>
      </c>
      <c r="D62" s="167">
        <v>1</v>
      </c>
      <c r="E62" s="168">
        <v>80.489999999999995</v>
      </c>
      <c r="F62" s="138"/>
      <c r="G62" s="104"/>
      <c r="H62" s="306"/>
      <c r="I62" s="105"/>
      <c r="J62" s="142"/>
      <c r="K62" s="139"/>
      <c r="L62" s="226"/>
      <c r="M62" s="135"/>
      <c r="N62" s="108"/>
      <c r="O62" s="310"/>
      <c r="P62" s="109"/>
      <c r="Q62" s="141"/>
      <c r="R62" s="219"/>
      <c r="S62" s="112"/>
      <c r="T62" s="306"/>
      <c r="U62" s="147">
        <f t="shared" si="4"/>
        <v>0</v>
      </c>
      <c r="V62" s="156">
        <f t="shared" si="5"/>
        <v>0</v>
      </c>
      <c r="W62" s="157">
        <f>U62*2.6</f>
        <v>0</v>
      </c>
      <c r="X62" s="214">
        <f t="shared" si="6"/>
        <v>0</v>
      </c>
    </row>
    <row r="63" spans="2:26" ht="15.75" thickBot="1" x14ac:dyDescent="0.3">
      <c r="B63" s="249" t="s">
        <v>210</v>
      </c>
      <c r="C63" s="183" t="s">
        <v>176</v>
      </c>
      <c r="D63" s="169">
        <v>45</v>
      </c>
      <c r="E63" s="170">
        <f>SUM(E52:E62)</f>
        <v>879.33</v>
      </c>
      <c r="F63" s="113"/>
      <c r="G63" s="114"/>
      <c r="H63" s="306"/>
      <c r="I63" s="115"/>
      <c r="J63" s="121"/>
      <c r="K63" s="116"/>
      <c r="L63" s="227"/>
      <c r="M63" s="133"/>
      <c r="N63" s="118"/>
      <c r="O63" s="310"/>
      <c r="P63" s="119"/>
      <c r="Q63" s="120"/>
      <c r="R63" s="217"/>
      <c r="S63" s="122"/>
      <c r="T63" s="306"/>
      <c r="U63" s="147">
        <f t="shared" si="4"/>
        <v>0</v>
      </c>
      <c r="V63" s="151">
        <f t="shared" si="5"/>
        <v>0</v>
      </c>
      <c r="W63" s="152">
        <f>U63*28.3</f>
        <v>0</v>
      </c>
      <c r="X63" s="215">
        <f t="shared" si="6"/>
        <v>0</v>
      </c>
    </row>
    <row r="64" spans="2:26" x14ac:dyDescent="0.25">
      <c r="B64" s="241" t="s">
        <v>211</v>
      </c>
      <c r="C64" s="261" t="s">
        <v>217</v>
      </c>
      <c r="D64" s="165">
        <v>5</v>
      </c>
      <c r="E64" s="166">
        <v>90.04</v>
      </c>
      <c r="F64" s="220"/>
      <c r="G64" s="124"/>
      <c r="H64" s="306"/>
      <c r="I64" s="125"/>
      <c r="J64" s="221"/>
      <c r="K64" s="262"/>
      <c r="L64" s="228"/>
      <c r="M64" s="136"/>
      <c r="N64" s="128"/>
      <c r="O64" s="310"/>
      <c r="P64" s="129"/>
      <c r="Q64" s="222"/>
      <c r="R64" s="218"/>
      <c r="S64" s="132"/>
      <c r="T64" s="306"/>
      <c r="U64" s="147">
        <f t="shared" si="4"/>
        <v>0</v>
      </c>
      <c r="V64" s="154">
        <f t="shared" si="5"/>
        <v>0</v>
      </c>
      <c r="W64" s="155">
        <f>U64*2.6</f>
        <v>0</v>
      </c>
      <c r="X64" s="224">
        <f t="shared" si="6"/>
        <v>0</v>
      </c>
    </row>
    <row r="65" spans="2:24" x14ac:dyDescent="0.25">
      <c r="B65" s="241" t="s">
        <v>212</v>
      </c>
      <c r="C65" s="181" t="s">
        <v>218</v>
      </c>
      <c r="D65" s="167">
        <v>5</v>
      </c>
      <c r="E65" s="168">
        <v>92.79</v>
      </c>
      <c r="F65" s="138"/>
      <c r="G65" s="104"/>
      <c r="H65" s="306"/>
      <c r="I65" s="105"/>
      <c r="J65" s="142"/>
      <c r="K65" s="139"/>
      <c r="L65" s="226"/>
      <c r="M65" s="137"/>
      <c r="N65" s="108"/>
      <c r="O65" s="310"/>
      <c r="P65" s="109"/>
      <c r="Q65" s="141"/>
      <c r="R65" s="216"/>
      <c r="S65" s="112"/>
      <c r="T65" s="306"/>
      <c r="U65" s="147">
        <f t="shared" si="4"/>
        <v>0</v>
      </c>
      <c r="V65" s="148">
        <f t="shared" si="5"/>
        <v>0</v>
      </c>
      <c r="W65" s="149">
        <f>U65*2.7</f>
        <v>0</v>
      </c>
      <c r="X65" s="213">
        <f t="shared" si="6"/>
        <v>0</v>
      </c>
    </row>
    <row r="66" spans="2:24" x14ac:dyDescent="0.25">
      <c r="B66" s="241" t="s">
        <v>213</v>
      </c>
      <c r="C66" s="181" t="s">
        <v>219</v>
      </c>
      <c r="D66" s="167">
        <v>2</v>
      </c>
      <c r="E66" s="168">
        <v>66.02</v>
      </c>
      <c r="F66" s="138"/>
      <c r="G66" s="104"/>
      <c r="H66" s="306"/>
      <c r="I66" s="105"/>
      <c r="J66" s="142"/>
      <c r="K66" s="139"/>
      <c r="L66" s="226"/>
      <c r="M66" s="137"/>
      <c r="N66" s="108"/>
      <c r="O66" s="310"/>
      <c r="P66" s="109"/>
      <c r="Q66" s="141"/>
      <c r="R66" s="216"/>
      <c r="S66" s="112"/>
      <c r="T66" s="306"/>
      <c r="U66" s="147">
        <f t="shared" si="4"/>
        <v>0</v>
      </c>
      <c r="V66" s="148">
        <f t="shared" si="5"/>
        <v>0</v>
      </c>
      <c r="W66" s="149">
        <f>U66*1.7</f>
        <v>0</v>
      </c>
      <c r="X66" s="213">
        <f t="shared" si="6"/>
        <v>0</v>
      </c>
    </row>
    <row r="67" spans="2:24" x14ac:dyDescent="0.25">
      <c r="B67" s="241" t="s">
        <v>214</v>
      </c>
      <c r="C67" s="181" t="s">
        <v>220</v>
      </c>
      <c r="D67" s="167">
        <v>2</v>
      </c>
      <c r="E67" s="168">
        <v>68.55</v>
      </c>
      <c r="F67" s="138"/>
      <c r="G67" s="104"/>
      <c r="H67" s="306"/>
      <c r="I67" s="105"/>
      <c r="J67" s="142"/>
      <c r="K67" s="139"/>
      <c r="L67" s="226"/>
      <c r="M67" s="137"/>
      <c r="N67" s="108"/>
      <c r="O67" s="310"/>
      <c r="P67" s="109"/>
      <c r="Q67" s="141"/>
      <c r="R67" s="216"/>
      <c r="S67" s="112"/>
      <c r="T67" s="306"/>
      <c r="U67" s="147">
        <f t="shared" si="4"/>
        <v>0</v>
      </c>
      <c r="V67" s="148">
        <f t="shared" si="5"/>
        <v>0</v>
      </c>
      <c r="W67" s="149">
        <f>U67*1.8</f>
        <v>0</v>
      </c>
      <c r="X67" s="213">
        <f t="shared" si="6"/>
        <v>0</v>
      </c>
    </row>
    <row r="68" spans="2:24" x14ac:dyDescent="0.25">
      <c r="B68" s="241" t="s">
        <v>215</v>
      </c>
      <c r="C68" s="181" t="s">
        <v>221</v>
      </c>
      <c r="D68" s="167">
        <v>1</v>
      </c>
      <c r="E68" s="168">
        <v>69.319999999999993</v>
      </c>
      <c r="F68" s="138"/>
      <c r="G68" s="104"/>
      <c r="H68" s="306"/>
      <c r="I68" s="105"/>
      <c r="J68" s="142"/>
      <c r="K68" s="139"/>
      <c r="L68" s="226"/>
      <c r="M68" s="137"/>
      <c r="N68" s="108"/>
      <c r="O68" s="310"/>
      <c r="P68" s="109"/>
      <c r="Q68" s="141"/>
      <c r="R68" s="216"/>
      <c r="S68" s="112"/>
      <c r="T68" s="306"/>
      <c r="U68" s="147">
        <f t="shared" si="4"/>
        <v>0</v>
      </c>
      <c r="V68" s="148">
        <f t="shared" si="5"/>
        <v>0</v>
      </c>
      <c r="W68" s="149">
        <f>U68*1.9</f>
        <v>0</v>
      </c>
      <c r="X68" s="213">
        <f t="shared" si="6"/>
        <v>0</v>
      </c>
    </row>
    <row r="69" spans="2:24" x14ac:dyDescent="0.25">
      <c r="B69" s="241" t="s">
        <v>216</v>
      </c>
      <c r="C69" s="181" t="s">
        <v>222</v>
      </c>
      <c r="D69" s="167">
        <v>1</v>
      </c>
      <c r="E69" s="168">
        <v>81.069999999999993</v>
      </c>
      <c r="F69" s="138"/>
      <c r="G69" s="104"/>
      <c r="H69" s="306"/>
      <c r="I69" s="105"/>
      <c r="J69" s="142"/>
      <c r="K69" s="139"/>
      <c r="L69" s="226"/>
      <c r="M69" s="137"/>
      <c r="N69" s="108"/>
      <c r="O69" s="310"/>
      <c r="P69" s="109"/>
      <c r="Q69" s="141"/>
      <c r="R69" s="216"/>
      <c r="S69" s="112"/>
      <c r="T69" s="306"/>
      <c r="U69" s="147">
        <f t="shared" si="4"/>
        <v>0</v>
      </c>
      <c r="V69" s="148">
        <f t="shared" si="5"/>
        <v>0</v>
      </c>
      <c r="W69" s="149">
        <f>U69*2.4</f>
        <v>0</v>
      </c>
      <c r="X69" s="213">
        <f t="shared" si="6"/>
        <v>0</v>
      </c>
    </row>
    <row r="70" spans="2:24" ht="15.75" thickBot="1" x14ac:dyDescent="0.3">
      <c r="B70" s="249" t="s">
        <v>224</v>
      </c>
      <c r="C70" s="183" t="s">
        <v>223</v>
      </c>
      <c r="D70" s="169">
        <v>16</v>
      </c>
      <c r="E70" s="170">
        <f>SUM(E64:E69)</f>
        <v>467.79</v>
      </c>
      <c r="F70" s="113"/>
      <c r="G70" s="114"/>
      <c r="H70" s="307"/>
      <c r="I70" s="115"/>
      <c r="J70" s="121"/>
      <c r="K70" s="116"/>
      <c r="L70" s="227"/>
      <c r="M70" s="133"/>
      <c r="N70" s="140"/>
      <c r="O70" s="309"/>
      <c r="P70" s="119"/>
      <c r="Q70" s="120"/>
      <c r="R70" s="217"/>
      <c r="S70" s="122"/>
      <c r="T70" s="307"/>
      <c r="U70" s="147">
        <f t="shared" si="4"/>
        <v>0</v>
      </c>
      <c r="V70" s="151">
        <f t="shared" si="5"/>
        <v>0</v>
      </c>
      <c r="W70" s="152">
        <f>U70*14</f>
        <v>0</v>
      </c>
      <c r="X70" s="215">
        <f t="shared" si="6"/>
        <v>0</v>
      </c>
    </row>
    <row r="71" spans="2:24" x14ac:dyDescent="0.25">
      <c r="B71" s="242" t="s">
        <v>257</v>
      </c>
      <c r="C71" s="453" t="s">
        <v>239</v>
      </c>
      <c r="D71" s="172">
        <v>15</v>
      </c>
      <c r="E71" s="173">
        <v>131.6</v>
      </c>
      <c r="F71" s="123"/>
      <c r="G71" s="308"/>
      <c r="H71" s="296"/>
      <c r="I71" s="125"/>
      <c r="J71" s="131"/>
      <c r="K71" s="126"/>
      <c r="L71" s="306"/>
      <c r="M71" s="311"/>
      <c r="N71" s="108"/>
      <c r="O71" s="300"/>
      <c r="P71" s="129"/>
      <c r="Q71" s="130"/>
      <c r="R71" s="306"/>
      <c r="S71" s="132"/>
      <c r="T71" s="295"/>
      <c r="U71" s="153">
        <f t="shared" ref="U71:U79" si="7">SUM(F71:T71)</f>
        <v>0</v>
      </c>
      <c r="V71" s="154">
        <f t="shared" si="5"/>
        <v>0</v>
      </c>
      <c r="W71" s="155">
        <f>U71*1.26</f>
        <v>0</v>
      </c>
      <c r="X71" s="224">
        <f t="shared" si="6"/>
        <v>0</v>
      </c>
    </row>
    <row r="72" spans="2:24" x14ac:dyDescent="0.25">
      <c r="B72" s="240" t="s">
        <v>231</v>
      </c>
      <c r="C72" s="454" t="s">
        <v>240</v>
      </c>
      <c r="D72" s="174">
        <v>10</v>
      </c>
      <c r="E72" s="175">
        <v>139.62</v>
      </c>
      <c r="F72" s="103"/>
      <c r="G72" s="308"/>
      <c r="H72" s="297"/>
      <c r="I72" s="105"/>
      <c r="J72" s="111"/>
      <c r="K72" s="106"/>
      <c r="L72" s="306"/>
      <c r="M72" s="311"/>
      <c r="N72" s="108"/>
      <c r="O72" s="299"/>
      <c r="P72" s="109"/>
      <c r="Q72" s="110"/>
      <c r="R72" s="306"/>
      <c r="S72" s="112"/>
      <c r="T72" s="293"/>
      <c r="U72" s="147">
        <f t="shared" si="7"/>
        <v>0</v>
      </c>
      <c r="V72" s="148">
        <f t="shared" si="5"/>
        <v>0</v>
      </c>
      <c r="W72" s="149">
        <f>U72*1.91</f>
        <v>0</v>
      </c>
      <c r="X72" s="213">
        <f t="shared" si="6"/>
        <v>0</v>
      </c>
    </row>
    <row r="73" spans="2:24" x14ac:dyDescent="0.25">
      <c r="B73" s="240" t="s">
        <v>232</v>
      </c>
      <c r="C73" s="454" t="s">
        <v>241</v>
      </c>
      <c r="D73" s="174">
        <v>8</v>
      </c>
      <c r="E73" s="175">
        <v>174.06</v>
      </c>
      <c r="F73" s="103"/>
      <c r="G73" s="308"/>
      <c r="H73" s="297"/>
      <c r="I73" s="105"/>
      <c r="J73" s="111"/>
      <c r="K73" s="106"/>
      <c r="L73" s="306"/>
      <c r="M73" s="311"/>
      <c r="N73" s="108"/>
      <c r="O73" s="299"/>
      <c r="P73" s="109"/>
      <c r="Q73" s="110"/>
      <c r="R73" s="306"/>
      <c r="S73" s="112"/>
      <c r="T73" s="293"/>
      <c r="U73" s="147">
        <f t="shared" si="7"/>
        <v>0</v>
      </c>
      <c r="V73" s="148">
        <f t="shared" si="5"/>
        <v>0</v>
      </c>
      <c r="W73" s="149">
        <f>U73*2.33</f>
        <v>0</v>
      </c>
      <c r="X73" s="213">
        <f t="shared" si="6"/>
        <v>0</v>
      </c>
    </row>
    <row r="74" spans="2:24" x14ac:dyDescent="0.25">
      <c r="B74" s="240" t="s">
        <v>233</v>
      </c>
      <c r="C74" s="454" t="s">
        <v>242</v>
      </c>
      <c r="D74" s="174">
        <v>8</v>
      </c>
      <c r="E74" s="175">
        <v>156.13</v>
      </c>
      <c r="F74" s="103"/>
      <c r="G74" s="308"/>
      <c r="H74" s="297"/>
      <c r="I74" s="105"/>
      <c r="J74" s="111"/>
      <c r="K74" s="106"/>
      <c r="L74" s="306"/>
      <c r="M74" s="311"/>
      <c r="N74" s="108"/>
      <c r="O74" s="299"/>
      <c r="P74" s="109"/>
      <c r="Q74" s="110"/>
      <c r="R74" s="306"/>
      <c r="S74" s="112"/>
      <c r="T74" s="293"/>
      <c r="U74" s="147">
        <f t="shared" si="7"/>
        <v>0</v>
      </c>
      <c r="V74" s="148">
        <f t="shared" ref="V74:V90" si="8">U74*D74</f>
        <v>0</v>
      </c>
      <c r="W74" s="149">
        <f>U74*2.62</f>
        <v>0</v>
      </c>
      <c r="X74" s="213">
        <f t="shared" ref="X74:X90" si="9">U74*E74</f>
        <v>0</v>
      </c>
    </row>
    <row r="75" spans="2:24" x14ac:dyDescent="0.25">
      <c r="B75" s="240" t="s">
        <v>234</v>
      </c>
      <c r="C75" s="454" t="s">
        <v>243</v>
      </c>
      <c r="D75" s="174">
        <v>3</v>
      </c>
      <c r="E75" s="175">
        <v>133.96</v>
      </c>
      <c r="F75" s="103"/>
      <c r="G75" s="308"/>
      <c r="H75" s="297"/>
      <c r="I75" s="105"/>
      <c r="J75" s="111"/>
      <c r="K75" s="106"/>
      <c r="L75" s="306"/>
      <c r="M75" s="311"/>
      <c r="N75" s="108"/>
      <c r="O75" s="299"/>
      <c r="P75" s="109"/>
      <c r="Q75" s="110"/>
      <c r="R75" s="306"/>
      <c r="S75" s="112"/>
      <c r="T75" s="293"/>
      <c r="U75" s="147">
        <f t="shared" si="7"/>
        <v>0</v>
      </c>
      <c r="V75" s="148">
        <f t="shared" si="8"/>
        <v>0</v>
      </c>
      <c r="W75" s="149">
        <f>U75*1.92</f>
        <v>0</v>
      </c>
      <c r="X75" s="213">
        <f t="shared" si="9"/>
        <v>0</v>
      </c>
    </row>
    <row r="76" spans="2:24" x14ac:dyDescent="0.25">
      <c r="B76" s="240" t="s">
        <v>235</v>
      </c>
      <c r="C76" s="454" t="s">
        <v>244</v>
      </c>
      <c r="D76" s="174">
        <v>3</v>
      </c>
      <c r="E76" s="175">
        <v>123.11</v>
      </c>
      <c r="F76" s="103"/>
      <c r="G76" s="308"/>
      <c r="H76" s="297"/>
      <c r="I76" s="105"/>
      <c r="J76" s="111"/>
      <c r="K76" s="106"/>
      <c r="L76" s="306"/>
      <c r="M76" s="311"/>
      <c r="N76" s="108"/>
      <c r="O76" s="299"/>
      <c r="P76" s="109"/>
      <c r="Q76" s="110"/>
      <c r="R76" s="306"/>
      <c r="S76" s="112"/>
      <c r="T76" s="293"/>
      <c r="U76" s="147">
        <f t="shared" si="7"/>
        <v>0</v>
      </c>
      <c r="V76" s="148">
        <f t="shared" si="8"/>
        <v>0</v>
      </c>
      <c r="W76" s="149">
        <f>U76*1.52</f>
        <v>0</v>
      </c>
      <c r="X76" s="213">
        <f t="shared" si="9"/>
        <v>0</v>
      </c>
    </row>
    <row r="77" spans="2:24" x14ac:dyDescent="0.25">
      <c r="B77" s="240" t="s">
        <v>236</v>
      </c>
      <c r="C77" s="454" t="s">
        <v>245</v>
      </c>
      <c r="D77" s="174">
        <v>1</v>
      </c>
      <c r="E77" s="175">
        <v>128.30000000000001</v>
      </c>
      <c r="F77" s="103"/>
      <c r="G77" s="308"/>
      <c r="H77" s="297"/>
      <c r="I77" s="105"/>
      <c r="J77" s="111"/>
      <c r="K77" s="106"/>
      <c r="L77" s="306"/>
      <c r="M77" s="311"/>
      <c r="N77" s="108"/>
      <c r="O77" s="299"/>
      <c r="P77" s="109"/>
      <c r="Q77" s="110"/>
      <c r="R77" s="306"/>
      <c r="S77" s="112"/>
      <c r="T77" s="293"/>
      <c r="U77" s="147">
        <f t="shared" si="7"/>
        <v>0</v>
      </c>
      <c r="V77" s="148">
        <f t="shared" si="8"/>
        <v>0</v>
      </c>
      <c r="W77" s="149">
        <f>U77*2.15</f>
        <v>0</v>
      </c>
      <c r="X77" s="213">
        <f t="shared" si="9"/>
        <v>0</v>
      </c>
    </row>
    <row r="78" spans="2:24" x14ac:dyDescent="0.25">
      <c r="B78" s="240" t="s">
        <v>237</v>
      </c>
      <c r="C78" s="454" t="s">
        <v>246</v>
      </c>
      <c r="D78" s="174">
        <v>1</v>
      </c>
      <c r="E78" s="175">
        <v>134.91</v>
      </c>
      <c r="F78" s="103"/>
      <c r="G78" s="308"/>
      <c r="H78" s="297"/>
      <c r="I78" s="105"/>
      <c r="J78" s="111"/>
      <c r="K78" s="106"/>
      <c r="L78" s="306"/>
      <c r="M78" s="311"/>
      <c r="N78" s="108"/>
      <c r="O78" s="299"/>
      <c r="P78" s="109"/>
      <c r="Q78" s="110"/>
      <c r="R78" s="306"/>
      <c r="S78" s="112"/>
      <c r="T78" s="293"/>
      <c r="U78" s="147">
        <f t="shared" si="7"/>
        <v>0</v>
      </c>
      <c r="V78" s="148">
        <f t="shared" si="8"/>
        <v>0</v>
      </c>
      <c r="W78" s="149">
        <f>U78*2.4</f>
        <v>0</v>
      </c>
      <c r="X78" s="213">
        <f t="shared" si="9"/>
        <v>0</v>
      </c>
    </row>
    <row r="79" spans="2:24" ht="15.75" thickBot="1" x14ac:dyDescent="0.3">
      <c r="B79" s="248" t="s">
        <v>238</v>
      </c>
      <c r="C79" s="455" t="s">
        <v>247</v>
      </c>
      <c r="D79" s="176">
        <v>49</v>
      </c>
      <c r="E79" s="177">
        <f>SUM(E71:E78)</f>
        <v>1121.6900000000003</v>
      </c>
      <c r="F79" s="113"/>
      <c r="G79" s="456"/>
      <c r="H79" s="298"/>
      <c r="I79" s="115"/>
      <c r="J79" s="121"/>
      <c r="K79" s="116"/>
      <c r="L79" s="307"/>
      <c r="M79" s="457"/>
      <c r="N79" s="118"/>
      <c r="O79" s="301"/>
      <c r="P79" s="119"/>
      <c r="Q79" s="120"/>
      <c r="R79" s="307"/>
      <c r="S79" s="122"/>
      <c r="T79" s="294"/>
      <c r="U79" s="150">
        <f t="shared" si="7"/>
        <v>0</v>
      </c>
      <c r="V79" s="151">
        <f t="shared" si="8"/>
        <v>0</v>
      </c>
      <c r="W79" s="152">
        <f>U79*16.11</f>
        <v>0</v>
      </c>
      <c r="X79" s="215">
        <f t="shared" si="9"/>
        <v>0</v>
      </c>
    </row>
    <row r="80" spans="2:24" x14ac:dyDescent="0.25">
      <c r="B80" s="246" t="s">
        <v>261</v>
      </c>
      <c r="C80" s="178" t="s">
        <v>272</v>
      </c>
      <c r="D80" s="165">
        <v>18</v>
      </c>
      <c r="E80" s="166">
        <v>99.75</v>
      </c>
      <c r="F80" s="220"/>
      <c r="G80" s="124"/>
      <c r="H80" s="306"/>
      <c r="I80" s="125"/>
      <c r="J80" s="221"/>
      <c r="K80" s="262"/>
      <c r="L80" s="228"/>
      <c r="M80" s="134"/>
      <c r="N80" s="128"/>
      <c r="O80" s="310"/>
      <c r="P80" s="129"/>
      <c r="Q80" s="222"/>
      <c r="R80" s="223"/>
      <c r="S80" s="132"/>
      <c r="T80" s="306"/>
      <c r="U80" s="153">
        <f t="shared" ref="U80:U90" si="10">SUM(F80:S80)</f>
        <v>0</v>
      </c>
      <c r="V80" s="265">
        <f t="shared" si="8"/>
        <v>0</v>
      </c>
      <c r="W80" s="266">
        <f>U80*2.1</f>
        <v>0</v>
      </c>
      <c r="X80" s="267">
        <f t="shared" si="9"/>
        <v>0</v>
      </c>
    </row>
    <row r="81" spans="2:24" x14ac:dyDescent="0.25">
      <c r="B81" s="241" t="s">
        <v>262</v>
      </c>
      <c r="C81" s="178" t="s">
        <v>273</v>
      </c>
      <c r="D81" s="167">
        <v>6</v>
      </c>
      <c r="E81" s="168">
        <v>96.44</v>
      </c>
      <c r="F81" s="138"/>
      <c r="G81" s="104"/>
      <c r="H81" s="306"/>
      <c r="I81" s="105"/>
      <c r="J81" s="142"/>
      <c r="K81" s="139"/>
      <c r="L81" s="226"/>
      <c r="M81" s="135"/>
      <c r="N81" s="108"/>
      <c r="O81" s="310"/>
      <c r="P81" s="109"/>
      <c r="Q81" s="141"/>
      <c r="R81" s="219"/>
      <c r="S81" s="112"/>
      <c r="T81" s="306"/>
      <c r="U81" s="147">
        <f t="shared" si="10"/>
        <v>0</v>
      </c>
      <c r="V81" s="156">
        <f t="shared" si="8"/>
        <v>0</v>
      </c>
      <c r="W81" s="157">
        <f>U81*2</f>
        <v>0</v>
      </c>
      <c r="X81" s="214">
        <f t="shared" si="9"/>
        <v>0</v>
      </c>
    </row>
    <row r="82" spans="2:24" x14ac:dyDescent="0.25">
      <c r="B82" s="241" t="s">
        <v>263</v>
      </c>
      <c r="C82" s="178" t="s">
        <v>274</v>
      </c>
      <c r="D82" s="167">
        <v>6</v>
      </c>
      <c r="E82" s="168">
        <v>93.92</v>
      </c>
      <c r="F82" s="138"/>
      <c r="G82" s="104"/>
      <c r="H82" s="306"/>
      <c r="I82" s="105"/>
      <c r="J82" s="142"/>
      <c r="K82" s="139"/>
      <c r="L82" s="226"/>
      <c r="M82" s="135"/>
      <c r="N82" s="108"/>
      <c r="O82" s="310"/>
      <c r="P82" s="109"/>
      <c r="Q82" s="141"/>
      <c r="R82" s="219"/>
      <c r="S82" s="112"/>
      <c r="T82" s="306"/>
      <c r="U82" s="147">
        <f t="shared" si="10"/>
        <v>0</v>
      </c>
      <c r="V82" s="156">
        <f t="shared" si="8"/>
        <v>0</v>
      </c>
      <c r="W82" s="157">
        <f>U82*2</f>
        <v>0</v>
      </c>
      <c r="X82" s="214">
        <f t="shared" si="9"/>
        <v>0</v>
      </c>
    </row>
    <row r="83" spans="2:24" x14ac:dyDescent="0.25">
      <c r="B83" s="241" t="s">
        <v>264</v>
      </c>
      <c r="C83" s="178" t="s">
        <v>275</v>
      </c>
      <c r="D83" s="167">
        <v>5</v>
      </c>
      <c r="E83" s="168">
        <v>109.35</v>
      </c>
      <c r="F83" s="138"/>
      <c r="G83" s="104"/>
      <c r="H83" s="306"/>
      <c r="I83" s="105"/>
      <c r="J83" s="142"/>
      <c r="K83" s="139"/>
      <c r="L83" s="226"/>
      <c r="M83" s="135"/>
      <c r="N83" s="108"/>
      <c r="O83" s="310"/>
      <c r="P83" s="109"/>
      <c r="Q83" s="141"/>
      <c r="R83" s="219"/>
      <c r="S83" s="112"/>
      <c r="T83" s="306"/>
      <c r="U83" s="147">
        <f t="shared" si="10"/>
        <v>0</v>
      </c>
      <c r="V83" s="156">
        <f t="shared" si="8"/>
        <v>0</v>
      </c>
      <c r="W83" s="157">
        <f>U83*2.85</f>
        <v>0</v>
      </c>
      <c r="X83" s="214">
        <f t="shared" si="9"/>
        <v>0</v>
      </c>
    </row>
    <row r="84" spans="2:24" x14ac:dyDescent="0.25">
      <c r="B84" s="241" t="s">
        <v>265</v>
      </c>
      <c r="C84" s="178" t="s">
        <v>276</v>
      </c>
      <c r="D84" s="167">
        <v>5</v>
      </c>
      <c r="E84" s="168">
        <v>110.56</v>
      </c>
      <c r="F84" s="138"/>
      <c r="G84" s="104"/>
      <c r="H84" s="306"/>
      <c r="I84" s="105"/>
      <c r="J84" s="142"/>
      <c r="K84" s="139"/>
      <c r="L84" s="226"/>
      <c r="M84" s="135"/>
      <c r="N84" s="108"/>
      <c r="O84" s="310"/>
      <c r="P84" s="109"/>
      <c r="Q84" s="141"/>
      <c r="R84" s="219"/>
      <c r="S84" s="112"/>
      <c r="T84" s="306"/>
      <c r="U84" s="147">
        <f t="shared" si="10"/>
        <v>0</v>
      </c>
      <c r="V84" s="156">
        <f t="shared" si="8"/>
        <v>0</v>
      </c>
      <c r="W84" s="157">
        <f>U84*2.9</f>
        <v>0</v>
      </c>
      <c r="X84" s="214">
        <f t="shared" si="9"/>
        <v>0</v>
      </c>
    </row>
    <row r="85" spans="2:24" x14ac:dyDescent="0.25">
      <c r="B85" s="241" t="s">
        <v>266</v>
      </c>
      <c r="C85" s="178" t="s">
        <v>277</v>
      </c>
      <c r="D85" s="167">
        <v>3</v>
      </c>
      <c r="E85" s="168">
        <v>90.62</v>
      </c>
      <c r="F85" s="138"/>
      <c r="G85" s="104"/>
      <c r="H85" s="306"/>
      <c r="I85" s="105"/>
      <c r="J85" s="142"/>
      <c r="K85" s="139"/>
      <c r="L85" s="226"/>
      <c r="M85" s="135"/>
      <c r="N85" s="108"/>
      <c r="O85" s="310"/>
      <c r="P85" s="109"/>
      <c r="Q85" s="141"/>
      <c r="R85" s="219"/>
      <c r="S85" s="112"/>
      <c r="T85" s="306"/>
      <c r="U85" s="147">
        <f t="shared" si="10"/>
        <v>0</v>
      </c>
      <c r="V85" s="156">
        <f t="shared" si="8"/>
        <v>0</v>
      </c>
      <c r="W85" s="157">
        <f>U85*2.4</f>
        <v>0</v>
      </c>
      <c r="X85" s="214">
        <f t="shared" si="9"/>
        <v>0</v>
      </c>
    </row>
    <row r="86" spans="2:24" x14ac:dyDescent="0.25">
      <c r="B86" s="241" t="s">
        <v>267</v>
      </c>
      <c r="C86" s="178" t="s">
        <v>278</v>
      </c>
      <c r="D86" s="167">
        <v>3</v>
      </c>
      <c r="E86" s="168">
        <v>95.46</v>
      </c>
      <c r="F86" s="138"/>
      <c r="G86" s="104"/>
      <c r="H86" s="306"/>
      <c r="I86" s="105"/>
      <c r="J86" s="142"/>
      <c r="K86" s="139"/>
      <c r="L86" s="226"/>
      <c r="M86" s="135"/>
      <c r="N86" s="108"/>
      <c r="O86" s="310"/>
      <c r="P86" s="109"/>
      <c r="Q86" s="141"/>
      <c r="R86" s="219"/>
      <c r="S86" s="112"/>
      <c r="T86" s="306"/>
      <c r="U86" s="147">
        <f t="shared" si="10"/>
        <v>0</v>
      </c>
      <c r="V86" s="156">
        <f t="shared" si="8"/>
        <v>0</v>
      </c>
      <c r="W86" s="157">
        <f>U86*2.6</f>
        <v>0</v>
      </c>
      <c r="X86" s="214">
        <f t="shared" si="9"/>
        <v>0</v>
      </c>
    </row>
    <row r="87" spans="2:24" x14ac:dyDescent="0.25">
      <c r="B87" s="241" t="s">
        <v>268</v>
      </c>
      <c r="C87" s="178" t="s">
        <v>279</v>
      </c>
      <c r="D87" s="167">
        <v>3</v>
      </c>
      <c r="E87" s="168">
        <v>90.62</v>
      </c>
      <c r="F87" s="138"/>
      <c r="G87" s="104"/>
      <c r="H87" s="306"/>
      <c r="I87" s="105"/>
      <c r="J87" s="142"/>
      <c r="K87" s="139"/>
      <c r="L87" s="226"/>
      <c r="M87" s="135"/>
      <c r="N87" s="108"/>
      <c r="O87" s="310"/>
      <c r="P87" s="109"/>
      <c r="Q87" s="141"/>
      <c r="R87" s="219"/>
      <c r="S87" s="112"/>
      <c r="T87" s="306"/>
      <c r="U87" s="147">
        <f t="shared" si="10"/>
        <v>0</v>
      </c>
      <c r="V87" s="156">
        <f t="shared" si="8"/>
        <v>0</v>
      </c>
      <c r="W87" s="157">
        <f>U87*2.4</f>
        <v>0</v>
      </c>
      <c r="X87" s="214">
        <f t="shared" si="9"/>
        <v>0</v>
      </c>
    </row>
    <row r="88" spans="2:24" x14ac:dyDescent="0.25">
      <c r="B88" s="241" t="s">
        <v>269</v>
      </c>
      <c r="C88" s="178" t="s">
        <v>280</v>
      </c>
      <c r="D88" s="167">
        <v>1</v>
      </c>
      <c r="E88" s="168">
        <v>84.84</v>
      </c>
      <c r="F88" s="138"/>
      <c r="G88" s="104"/>
      <c r="H88" s="306"/>
      <c r="I88" s="105"/>
      <c r="J88" s="142"/>
      <c r="K88" s="139"/>
      <c r="L88" s="226"/>
      <c r="M88" s="135"/>
      <c r="N88" s="108"/>
      <c r="O88" s="310"/>
      <c r="P88" s="109"/>
      <c r="Q88" s="141"/>
      <c r="R88" s="219"/>
      <c r="S88" s="112"/>
      <c r="T88" s="306"/>
      <c r="U88" s="147">
        <f t="shared" si="10"/>
        <v>0</v>
      </c>
      <c r="V88" s="156">
        <f t="shared" si="8"/>
        <v>0</v>
      </c>
      <c r="W88" s="157">
        <f>U88*2</f>
        <v>0</v>
      </c>
      <c r="X88" s="214">
        <f t="shared" si="9"/>
        <v>0</v>
      </c>
    </row>
    <row r="89" spans="2:24" x14ac:dyDescent="0.25">
      <c r="B89" s="241" t="s">
        <v>270</v>
      </c>
      <c r="C89" s="178" t="s">
        <v>281</v>
      </c>
      <c r="D89" s="167">
        <v>1</v>
      </c>
      <c r="E89" s="168">
        <v>94.76</v>
      </c>
      <c r="F89" s="138"/>
      <c r="G89" s="104"/>
      <c r="H89" s="306"/>
      <c r="I89" s="105"/>
      <c r="J89" s="142"/>
      <c r="K89" s="139"/>
      <c r="L89" s="226"/>
      <c r="M89" s="135"/>
      <c r="N89" s="108"/>
      <c r="O89" s="310"/>
      <c r="P89" s="109"/>
      <c r="Q89" s="141"/>
      <c r="R89" s="219"/>
      <c r="S89" s="112"/>
      <c r="T89" s="306"/>
      <c r="U89" s="147">
        <f t="shared" si="10"/>
        <v>0</v>
      </c>
      <c r="V89" s="156">
        <f t="shared" si="8"/>
        <v>0</v>
      </c>
      <c r="W89" s="157">
        <f>U89*2.5</f>
        <v>0</v>
      </c>
      <c r="X89" s="214">
        <f t="shared" si="9"/>
        <v>0</v>
      </c>
    </row>
    <row r="90" spans="2:24" ht="15.75" thickBot="1" x14ac:dyDescent="0.3">
      <c r="B90" s="249" t="s">
        <v>271</v>
      </c>
      <c r="C90" s="458" t="s">
        <v>282</v>
      </c>
      <c r="D90" s="169">
        <v>51</v>
      </c>
      <c r="E90" s="170">
        <f>SUM(E80:E89)</f>
        <v>966.32000000000016</v>
      </c>
      <c r="F90" s="113"/>
      <c r="G90" s="114"/>
      <c r="H90" s="307"/>
      <c r="I90" s="115"/>
      <c r="J90" s="121"/>
      <c r="K90" s="116"/>
      <c r="L90" s="227"/>
      <c r="M90" s="133"/>
      <c r="N90" s="118"/>
      <c r="O90" s="459"/>
      <c r="P90" s="119"/>
      <c r="Q90" s="120"/>
      <c r="R90" s="217"/>
      <c r="S90" s="122"/>
      <c r="T90" s="307"/>
      <c r="U90" s="150">
        <f t="shared" si="10"/>
        <v>0</v>
      </c>
      <c r="V90" s="151">
        <f t="shared" si="8"/>
        <v>0</v>
      </c>
      <c r="W90" s="152">
        <f>U90*23.75</f>
        <v>0</v>
      </c>
      <c r="X90" s="215">
        <f t="shared" si="9"/>
        <v>0</v>
      </c>
    </row>
  </sheetData>
  <sheetProtection password="CC27" sheet="1" objects="1" scenarios="1"/>
  <mergeCells count="21">
    <mergeCell ref="S5:S8"/>
    <mergeCell ref="U7:V7"/>
    <mergeCell ref="E1:X1"/>
    <mergeCell ref="L5:L8"/>
    <mergeCell ref="O5:O8"/>
    <mergeCell ref="B9:X9"/>
    <mergeCell ref="U4:V4"/>
    <mergeCell ref="U5:V5"/>
    <mergeCell ref="U6:V6"/>
    <mergeCell ref="F5:F8"/>
    <mergeCell ref="G5:G8"/>
    <mergeCell ref="I5:I8"/>
    <mergeCell ref="K5:K8"/>
    <mergeCell ref="M5:M8"/>
    <mergeCell ref="R5:R8"/>
    <mergeCell ref="P5:P8"/>
    <mergeCell ref="Q5:Q8"/>
    <mergeCell ref="T5:T8"/>
    <mergeCell ref="H5:H8"/>
    <mergeCell ref="J5:J8"/>
    <mergeCell ref="N5:N8"/>
  </mergeCells>
  <pageMargins left="1.6141732283464567" right="0.23622047244094491" top="0.19685039370078741" bottom="0.19685039370078741" header="0.31496062992125984" footer="0.31496062992125984"/>
  <pageSetup paperSize="9" scale="56" fitToWidth="0" orientation="landscape" horizontalDpi="4294967293" verticalDpi="0" r:id="rId1"/>
  <ignoredErrors>
    <ignoredError sqref="U52:U69 E63 U11:U22 U71:U78 U23:U50 U10 U80:U89" formulaRange="1"/>
    <ignoredError sqref="W20 W45 W60 W63 W86" formula="1"/>
    <ignoredError sqref="E7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X12"/>
  <sheetViews>
    <sheetView showGridLines="0" showRowColHeaders="0" zoomScaleNormal="100" zoomScaleSheetLayoutView="90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V20" sqref="V20"/>
    </sheetView>
  </sheetViews>
  <sheetFormatPr baseColWidth="10" defaultRowHeight="15" x14ac:dyDescent="0.25"/>
  <cols>
    <col min="1" max="1" width="6.140625" style="97" customWidth="1"/>
    <col min="2" max="2" width="37.28515625" style="97" customWidth="1"/>
    <col min="3" max="3" width="11.42578125" style="97"/>
    <col min="4" max="4" width="11.140625" style="97" customWidth="1"/>
    <col min="5" max="5" width="13.85546875" style="97" customWidth="1"/>
    <col min="6" max="6" width="5.85546875" style="97" customWidth="1"/>
    <col min="7" max="7" width="6" style="97" customWidth="1"/>
    <col min="8" max="9" width="6.28515625" style="97" customWidth="1"/>
    <col min="10" max="10" width="5.5703125" style="97" customWidth="1"/>
    <col min="11" max="11" width="5.85546875" style="97" customWidth="1"/>
    <col min="12" max="12" width="7" style="97" customWidth="1"/>
    <col min="13" max="13" width="6.7109375" style="97" customWidth="1"/>
    <col min="14" max="14" width="5.85546875" style="97" customWidth="1"/>
    <col min="15" max="15" width="6" style="97" customWidth="1"/>
    <col min="16" max="16" width="13.85546875" style="97" customWidth="1"/>
    <col min="17" max="17" width="5.85546875" style="97" customWidth="1"/>
    <col min="18" max="18" width="6.7109375" style="97" customWidth="1"/>
    <col min="19" max="19" width="10" style="97" customWidth="1"/>
    <col min="20" max="20" width="8.85546875" style="97" hidden="1" customWidth="1"/>
    <col min="21" max="21" width="9.140625" style="97" hidden="1" customWidth="1"/>
    <col min="22" max="22" width="13.42578125" style="97" customWidth="1"/>
    <col min="23" max="23" width="16.5703125" style="97" customWidth="1"/>
    <col min="24" max="24" width="0" style="97" hidden="1" customWidth="1"/>
    <col min="25" max="16384" width="11.42578125" style="97"/>
  </cols>
  <sheetData>
    <row r="1" spans="2:24" ht="23.25" x14ac:dyDescent="0.35">
      <c r="B1" s="96"/>
      <c r="C1" s="96"/>
      <c r="D1" s="96"/>
      <c r="E1" s="357" t="s">
        <v>227</v>
      </c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</row>
    <row r="2" spans="2:24" ht="35.25" customHeight="1" x14ac:dyDescent="0.25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</row>
    <row r="3" spans="2:24" ht="19.5" customHeight="1" x14ac:dyDescent="0.25">
      <c r="B3" s="96"/>
      <c r="C3" s="96"/>
      <c r="D3" s="96"/>
      <c r="E3" s="96"/>
      <c r="F3" s="96"/>
      <c r="G3" s="96"/>
      <c r="H3" s="98"/>
      <c r="I3" s="98"/>
      <c r="J3" s="99"/>
      <c r="K3" s="99"/>
      <c r="L3" s="99"/>
      <c r="M3" s="99"/>
      <c r="N3" s="99"/>
      <c r="O3" s="99"/>
      <c r="P3" s="99"/>
      <c r="Q3" s="99"/>
      <c r="R3" s="96"/>
      <c r="S3" s="96"/>
      <c r="T3" s="96"/>
      <c r="U3" s="96"/>
      <c r="V3" s="96"/>
      <c r="W3" s="96"/>
    </row>
    <row r="4" spans="2:24" ht="19.5" customHeight="1" x14ac:dyDescent="0.25">
      <c r="B4" s="100"/>
      <c r="C4" s="100"/>
      <c r="D4" s="96"/>
      <c r="E4" s="186" t="s">
        <v>88</v>
      </c>
      <c r="F4" s="255">
        <f>F9*D9+F10*D10+F11*D11+F12*D12</f>
        <v>0</v>
      </c>
      <c r="G4" s="255">
        <f>G9*D9+G10*D10+G11*D11+G12*D12</f>
        <v>0</v>
      </c>
      <c r="H4" s="255">
        <f>H9*D9+H10*D10+H11*D11+H12*D12</f>
        <v>0</v>
      </c>
      <c r="I4" s="255">
        <f>I9*D9+I10*D10+I11*D11+I12*D12</f>
        <v>0</v>
      </c>
      <c r="J4" s="255">
        <f>J9*D9+J10*D10+J11*D11+J12*D12</f>
        <v>0</v>
      </c>
      <c r="K4" s="255">
        <f>K9*D9+K10*D10+K11*D11+K12*D12</f>
        <v>0</v>
      </c>
      <c r="L4" s="255">
        <f>L9*D9+L10*D10+L11*D11+L12*D12</f>
        <v>0</v>
      </c>
      <c r="M4" s="255">
        <f>M9*D9+M10*D10+M11*D11+M12*D12</f>
        <v>0</v>
      </c>
      <c r="N4" s="255">
        <f>N9*D9+N10*D10+N11*D11+N12*D12</f>
        <v>0</v>
      </c>
      <c r="O4" s="256">
        <f>O9*D9+O10*D10+O11*D11+O12*D12</f>
        <v>0</v>
      </c>
      <c r="P4" s="186" t="s">
        <v>88</v>
      </c>
      <c r="Q4" s="257">
        <f>Q9*D9+Q10*D10+Q11*D11+Q12*D12</f>
        <v>0</v>
      </c>
      <c r="R4" s="258">
        <f>R9*D9+R10*D10+R11*D11+R12*D12</f>
        <v>0</v>
      </c>
      <c r="S4" s="230" t="s">
        <v>203</v>
      </c>
      <c r="T4" s="231"/>
      <c r="U4" s="259"/>
      <c r="V4" s="253"/>
      <c r="W4" s="234">
        <f>SUM(S9:S12)</f>
        <v>0</v>
      </c>
    </row>
    <row r="5" spans="2:24" ht="19.5" customHeight="1" x14ac:dyDescent="0.25">
      <c r="B5" s="247"/>
      <c r="C5" s="100"/>
      <c r="D5" s="96"/>
      <c r="E5" s="373" t="s">
        <v>193</v>
      </c>
      <c r="F5" s="361" t="s">
        <v>179</v>
      </c>
      <c r="G5" s="348" t="s">
        <v>180</v>
      </c>
      <c r="H5" s="362" t="s">
        <v>181</v>
      </c>
      <c r="I5" s="321" t="s">
        <v>182</v>
      </c>
      <c r="J5" s="365" t="s">
        <v>183</v>
      </c>
      <c r="K5" s="327" t="s">
        <v>184</v>
      </c>
      <c r="L5" s="336" t="s">
        <v>185</v>
      </c>
      <c r="M5" s="368" t="s">
        <v>260</v>
      </c>
      <c r="N5" s="330" t="s">
        <v>186</v>
      </c>
      <c r="O5" s="371" t="s">
        <v>187</v>
      </c>
      <c r="P5" s="373" t="s">
        <v>192</v>
      </c>
      <c r="Q5" s="372" t="s">
        <v>188</v>
      </c>
      <c r="R5" s="377" t="s">
        <v>189</v>
      </c>
      <c r="S5" s="232" t="s">
        <v>84</v>
      </c>
      <c r="T5" s="233"/>
      <c r="U5" s="259"/>
      <c r="V5" s="233"/>
      <c r="W5" s="236">
        <f>SUM(V9:V12)</f>
        <v>0</v>
      </c>
      <c r="X5" s="254">
        <f>SUM(W8:W11)</f>
        <v>0</v>
      </c>
    </row>
    <row r="6" spans="2:24" ht="21.75" customHeight="1" x14ac:dyDescent="0.3">
      <c r="B6" s="101"/>
      <c r="C6" s="101"/>
      <c r="D6" s="101"/>
      <c r="E6" s="374"/>
      <c r="F6" s="361"/>
      <c r="G6" s="349"/>
      <c r="H6" s="363"/>
      <c r="I6" s="322"/>
      <c r="J6" s="366"/>
      <c r="K6" s="328"/>
      <c r="L6" s="337"/>
      <c r="M6" s="369"/>
      <c r="N6" s="331"/>
      <c r="O6" s="371"/>
      <c r="P6" s="374"/>
      <c r="Q6" s="372"/>
      <c r="R6" s="378"/>
      <c r="S6" s="252" t="s">
        <v>20</v>
      </c>
      <c r="T6" s="253"/>
      <c r="U6" s="260"/>
      <c r="V6" s="253"/>
      <c r="W6" s="146">
        <f>SUM(W9:W12)</f>
        <v>0</v>
      </c>
    </row>
    <row r="7" spans="2:24" ht="58.5" customHeight="1" x14ac:dyDescent="0.25">
      <c r="B7" s="184" t="s">
        <v>202</v>
      </c>
      <c r="C7" s="184" t="s">
        <v>1</v>
      </c>
      <c r="D7" s="184" t="s">
        <v>190</v>
      </c>
      <c r="E7" s="375"/>
      <c r="F7" s="361"/>
      <c r="G7" s="350"/>
      <c r="H7" s="364"/>
      <c r="I7" s="323"/>
      <c r="J7" s="367"/>
      <c r="K7" s="329"/>
      <c r="L7" s="338"/>
      <c r="M7" s="370"/>
      <c r="N7" s="332"/>
      <c r="O7" s="371"/>
      <c r="P7" s="375"/>
      <c r="Q7" s="372"/>
      <c r="R7" s="379"/>
      <c r="S7" s="235" t="s">
        <v>190</v>
      </c>
      <c r="T7" s="235" t="s">
        <v>196</v>
      </c>
      <c r="U7" s="235" t="s">
        <v>197</v>
      </c>
      <c r="V7" s="235" t="s">
        <v>82</v>
      </c>
      <c r="W7" s="237" t="s">
        <v>10</v>
      </c>
    </row>
    <row r="8" spans="2:24" ht="17.25" customHeight="1" x14ac:dyDescent="0.25">
      <c r="B8" s="313"/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76"/>
      <c r="Q8" s="313"/>
      <c r="R8" s="313"/>
      <c r="S8" s="376"/>
      <c r="T8" s="376"/>
      <c r="U8" s="376"/>
      <c r="V8" s="376"/>
      <c r="W8" s="376"/>
    </row>
    <row r="9" spans="2:24" ht="32.25" customHeight="1" thickBot="1" x14ac:dyDescent="0.3">
      <c r="B9" s="272" t="s">
        <v>198</v>
      </c>
      <c r="C9" s="176" t="s">
        <v>178</v>
      </c>
      <c r="D9" s="169">
        <v>10</v>
      </c>
      <c r="E9" s="273">
        <v>1391.15</v>
      </c>
      <c r="F9" s="274"/>
      <c r="G9" s="275"/>
      <c r="H9" s="276"/>
      <c r="I9" s="277"/>
      <c r="J9" s="278"/>
      <c r="K9" s="279"/>
      <c r="L9" s="280"/>
      <c r="M9" s="312"/>
      <c r="N9" s="281"/>
      <c r="O9" s="282"/>
      <c r="P9" s="283">
        <v>1460.71</v>
      </c>
      <c r="Q9" s="284"/>
      <c r="R9" s="285"/>
      <c r="S9" s="286">
        <f>(T9+U9)*10</f>
        <v>0</v>
      </c>
      <c r="T9" s="287">
        <f>SUM(F9+G9+H9+I9+J9+K9+L9+M9+N9+O9)</f>
        <v>0</v>
      </c>
      <c r="U9" s="251">
        <f>SUM(Q9+R9)</f>
        <v>0</v>
      </c>
      <c r="V9" s="288">
        <f>SUM(F9:O9,Q9:R9)*19.8</f>
        <v>0</v>
      </c>
      <c r="W9" s="289">
        <f>(T9*E9)+(P9*U9)</f>
        <v>0</v>
      </c>
    </row>
    <row r="10" spans="2:24" ht="30.75" customHeight="1" thickBot="1" x14ac:dyDescent="0.3">
      <c r="B10" s="290" t="s">
        <v>199</v>
      </c>
      <c r="C10" s="271" t="s">
        <v>177</v>
      </c>
      <c r="D10" s="169">
        <v>10</v>
      </c>
      <c r="E10" s="273">
        <v>1702.4</v>
      </c>
      <c r="F10" s="274"/>
      <c r="G10" s="275"/>
      <c r="H10" s="276"/>
      <c r="I10" s="277"/>
      <c r="J10" s="278"/>
      <c r="K10" s="279"/>
      <c r="L10" s="280"/>
      <c r="M10" s="312"/>
      <c r="N10" s="281"/>
      <c r="O10" s="282"/>
      <c r="P10" s="283">
        <v>1787.52</v>
      </c>
      <c r="Q10" s="284"/>
      <c r="R10" s="285"/>
      <c r="S10" s="286">
        <f>(T10+U10)*10</f>
        <v>0</v>
      </c>
      <c r="T10" s="287">
        <f>SUM(F10+G10+H10+I10+J10+K10+L10+M10+N10+O10)</f>
        <v>0</v>
      </c>
      <c r="U10" s="251">
        <f>SUM(Q10+R10)</f>
        <v>0</v>
      </c>
      <c r="V10" s="288">
        <f>SUM(F10:O10,Q10:R10)*19.8</f>
        <v>0</v>
      </c>
      <c r="W10" s="289">
        <f>(T10*E10)+(P10*U10)</f>
        <v>0</v>
      </c>
    </row>
    <row r="11" spans="2:24" ht="31.5" customHeight="1" thickBot="1" x14ac:dyDescent="0.3">
      <c r="B11" s="272" t="s">
        <v>200</v>
      </c>
      <c r="C11" s="176" t="s">
        <v>194</v>
      </c>
      <c r="D11" s="176">
        <v>6</v>
      </c>
      <c r="E11" s="291">
        <v>916.13</v>
      </c>
      <c r="F11" s="274"/>
      <c r="G11" s="275"/>
      <c r="H11" s="276"/>
      <c r="I11" s="277"/>
      <c r="J11" s="278"/>
      <c r="K11" s="279"/>
      <c r="L11" s="280"/>
      <c r="M11" s="312"/>
      <c r="N11" s="281"/>
      <c r="O11" s="282"/>
      <c r="P11" s="283">
        <v>961.93</v>
      </c>
      <c r="Q11" s="284"/>
      <c r="R11" s="285"/>
      <c r="S11" s="286">
        <f>(T11+U11)*6</f>
        <v>0</v>
      </c>
      <c r="T11" s="287">
        <f>SUM(F11+G11+H11+I11+J11+K11+L11+M11+N11+O11)</f>
        <v>0</v>
      </c>
      <c r="U11" s="251">
        <f>SUM(Q11+R11)</f>
        <v>0</v>
      </c>
      <c r="V11" s="288">
        <f>SUM(F11:O11,Q11:R11)*13.4</f>
        <v>0</v>
      </c>
      <c r="W11" s="289">
        <f>(T11*E11)+(P11*U11)</f>
        <v>0</v>
      </c>
    </row>
    <row r="12" spans="2:24" ht="30.75" customHeight="1" thickBot="1" x14ac:dyDescent="0.3">
      <c r="B12" s="272" t="s">
        <v>201</v>
      </c>
      <c r="C12" s="176" t="s">
        <v>195</v>
      </c>
      <c r="D12" s="176">
        <v>6</v>
      </c>
      <c r="E12" s="273">
        <v>1128.3599999999999</v>
      </c>
      <c r="F12" s="274"/>
      <c r="G12" s="275"/>
      <c r="H12" s="276"/>
      <c r="I12" s="277"/>
      <c r="J12" s="278"/>
      <c r="K12" s="279"/>
      <c r="L12" s="280"/>
      <c r="M12" s="312"/>
      <c r="N12" s="281"/>
      <c r="O12" s="282"/>
      <c r="P12" s="283">
        <v>1184.78</v>
      </c>
      <c r="Q12" s="284"/>
      <c r="R12" s="285"/>
      <c r="S12" s="286">
        <f>(T12+U12)*6</f>
        <v>0</v>
      </c>
      <c r="T12" s="287">
        <f>SUM(F12+G12+H12+I12+J12+K12+L12+M12+N12+O12)</f>
        <v>0</v>
      </c>
      <c r="U12" s="251">
        <f>SUM(Q12+R12)</f>
        <v>0</v>
      </c>
      <c r="V12" s="288">
        <f>SUM(F12:O12,Q12:R12)*13.4</f>
        <v>0</v>
      </c>
      <c r="W12" s="289">
        <f>(T12*E12)+(P12*U12)</f>
        <v>0</v>
      </c>
    </row>
  </sheetData>
  <sheetProtection password="CC27" sheet="1" objects="1" scenarios="1"/>
  <mergeCells count="16">
    <mergeCell ref="B8:W8"/>
    <mergeCell ref="R5:R7"/>
    <mergeCell ref="E1:W1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Q5:Q7"/>
    <mergeCell ref="E5:E7"/>
    <mergeCell ref="P5:P7"/>
  </mergeCells>
  <pageMargins left="0.7" right="0.7" top="0.75" bottom="0.75" header="0.3" footer="0.3"/>
  <pageSetup paperSize="9" scale="52" orientation="landscape" horizontalDpi="4294967293" verticalDpi="0" r:id="rId1"/>
  <ignoredErrors>
    <ignoredError sqref="V9:V1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29"/>
  <sheetViews>
    <sheetView showGridLines="0" showRowColHeaders="0" zoomScaleNormal="100" workbookViewId="0">
      <selection activeCell="F23" sqref="F23:G23"/>
    </sheetView>
  </sheetViews>
  <sheetFormatPr baseColWidth="10" defaultRowHeight="15" x14ac:dyDescent="0.25"/>
  <cols>
    <col min="1" max="1" width="3" style="97" customWidth="1"/>
    <col min="2" max="2" width="30.5703125" style="97" customWidth="1"/>
    <col min="3" max="3" width="12.140625" style="97" customWidth="1"/>
    <col min="4" max="5" width="11.42578125" style="97"/>
    <col min="6" max="6" width="13.140625" style="97" customWidth="1"/>
    <col min="7" max="7" width="11.85546875" style="97" customWidth="1"/>
    <col min="8" max="8" width="6.7109375" style="97" customWidth="1"/>
    <col min="9" max="9" width="30" style="97" customWidth="1"/>
    <col min="10" max="10" width="13" style="97" customWidth="1"/>
    <col min="11" max="11" width="12.28515625" style="97" customWidth="1"/>
    <col min="12" max="12" width="14.5703125" style="97" customWidth="1"/>
    <col min="13" max="13" width="13" style="97" customWidth="1"/>
    <col min="14" max="14" width="14.140625" style="97" customWidth="1"/>
    <col min="15" max="16384" width="11.42578125" style="97"/>
  </cols>
  <sheetData>
    <row r="1" spans="2:14" x14ac:dyDescent="0.25"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</row>
    <row r="2" spans="2:14" x14ac:dyDescent="0.25">
      <c r="B2" s="396" t="s">
        <v>229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</row>
    <row r="3" spans="2:14" x14ac:dyDescent="0.25"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</row>
    <row r="4" spans="2:14" x14ac:dyDescent="0.25"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2:14" x14ac:dyDescent="0.25"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</row>
    <row r="6" spans="2:14" ht="16.5" customHeight="1" x14ac:dyDescent="0.25">
      <c r="B6" s="409" t="s">
        <v>70</v>
      </c>
      <c r="C6" s="409"/>
      <c r="D6" s="409"/>
      <c r="E6" s="409"/>
      <c r="F6" s="409"/>
      <c r="G6" s="409"/>
      <c r="H6" s="408"/>
      <c r="I6" s="390" t="s">
        <v>71</v>
      </c>
      <c r="J6" s="391"/>
      <c r="K6" s="391"/>
      <c r="L6" s="391"/>
      <c r="M6" s="391"/>
      <c r="N6" s="392"/>
    </row>
    <row r="7" spans="2:14" ht="16.5" customHeight="1" x14ac:dyDescent="0.25">
      <c r="B7" s="409"/>
      <c r="C7" s="409"/>
      <c r="D7" s="409"/>
      <c r="E7" s="409"/>
      <c r="F7" s="409"/>
      <c r="G7" s="409"/>
      <c r="H7" s="408"/>
      <c r="I7" s="393"/>
      <c r="J7" s="394"/>
      <c r="K7" s="394"/>
      <c r="L7" s="394"/>
      <c r="M7" s="394"/>
      <c r="N7" s="395"/>
    </row>
    <row r="8" spans="2:14" ht="27.75" customHeight="1" x14ac:dyDescent="0.25">
      <c r="B8" s="205" t="s">
        <v>72</v>
      </c>
      <c r="C8" s="380"/>
      <c r="D8" s="380"/>
      <c r="E8" s="380"/>
      <c r="F8" s="380"/>
      <c r="G8" s="380"/>
      <c r="H8" s="408"/>
      <c r="I8" s="205" t="s">
        <v>72</v>
      </c>
      <c r="J8" s="381"/>
      <c r="K8" s="382"/>
      <c r="L8" s="382"/>
      <c r="M8" s="382"/>
      <c r="N8" s="383"/>
    </row>
    <row r="9" spans="2:14" ht="26.25" customHeight="1" x14ac:dyDescent="0.25">
      <c r="B9" s="205" t="s">
        <v>73</v>
      </c>
      <c r="C9" s="380"/>
      <c r="D9" s="380"/>
      <c r="E9" s="380"/>
      <c r="F9" s="380"/>
      <c r="G9" s="380"/>
      <c r="H9" s="408"/>
      <c r="I9" s="205" t="s">
        <v>73</v>
      </c>
      <c r="J9" s="381"/>
      <c r="K9" s="382"/>
      <c r="L9" s="382"/>
      <c r="M9" s="382"/>
      <c r="N9" s="383"/>
    </row>
    <row r="10" spans="2:14" ht="24.75" customHeight="1" x14ac:dyDescent="0.25">
      <c r="B10" s="205" t="s">
        <v>74</v>
      </c>
      <c r="C10" s="380"/>
      <c r="D10" s="380"/>
      <c r="E10" s="380"/>
      <c r="F10" s="380"/>
      <c r="G10" s="380"/>
      <c r="H10" s="408"/>
      <c r="I10" s="211" t="s">
        <v>74</v>
      </c>
      <c r="J10" s="381"/>
      <c r="K10" s="382"/>
      <c r="L10" s="382"/>
      <c r="M10" s="382"/>
      <c r="N10" s="383"/>
    </row>
    <row r="11" spans="2:14" ht="26.25" customHeight="1" x14ac:dyDescent="0.25">
      <c r="B11" s="205" t="s">
        <v>75</v>
      </c>
      <c r="C11" s="380"/>
      <c r="D11" s="380"/>
      <c r="E11" s="380"/>
      <c r="F11" s="380"/>
      <c r="G11" s="380"/>
      <c r="H11" s="408"/>
      <c r="I11" s="211" t="s">
        <v>75</v>
      </c>
      <c r="J11" s="381"/>
      <c r="K11" s="382"/>
      <c r="L11" s="382"/>
      <c r="M11" s="382"/>
      <c r="N11" s="383"/>
    </row>
    <row r="12" spans="2:14" ht="26.25" customHeight="1" x14ac:dyDescent="0.25">
      <c r="B12" s="205" t="s">
        <v>76</v>
      </c>
      <c r="C12" s="380"/>
      <c r="D12" s="380"/>
      <c r="E12" s="380"/>
      <c r="F12" s="380"/>
      <c r="G12" s="380"/>
      <c r="H12" s="408"/>
      <c r="I12" s="211" t="s">
        <v>77</v>
      </c>
      <c r="J12" s="381"/>
      <c r="K12" s="382"/>
      <c r="L12" s="382"/>
      <c r="M12" s="382"/>
      <c r="N12" s="383"/>
    </row>
    <row r="13" spans="2:14" ht="25.5" customHeight="1" x14ac:dyDescent="0.25">
      <c r="B13" s="205" t="s">
        <v>77</v>
      </c>
      <c r="C13" s="380"/>
      <c r="D13" s="380"/>
      <c r="E13" s="380"/>
      <c r="F13" s="380"/>
      <c r="G13" s="380"/>
      <c r="H13" s="408"/>
      <c r="I13" s="212" t="s">
        <v>78</v>
      </c>
      <c r="J13" s="384"/>
      <c r="K13" s="385"/>
      <c r="L13" s="385"/>
      <c r="M13" s="385"/>
      <c r="N13" s="386"/>
    </row>
    <row r="14" spans="2:14" ht="28.5" customHeight="1" x14ac:dyDescent="0.25">
      <c r="B14" s="205" t="s">
        <v>78</v>
      </c>
      <c r="C14" s="380"/>
      <c r="D14" s="380"/>
      <c r="E14" s="380"/>
      <c r="F14" s="380"/>
      <c r="G14" s="380"/>
      <c r="H14" s="408"/>
      <c r="I14" s="211" t="s">
        <v>80</v>
      </c>
      <c r="J14" s="387"/>
      <c r="K14" s="387"/>
      <c r="L14" s="387"/>
      <c r="M14" s="387"/>
      <c r="N14" s="387"/>
    </row>
    <row r="15" spans="2:14" ht="29.25" customHeight="1" x14ac:dyDescent="0.25">
      <c r="B15" s="205" t="s">
        <v>79</v>
      </c>
      <c r="C15" s="380"/>
      <c r="D15" s="380"/>
      <c r="E15" s="380"/>
      <c r="F15" s="380"/>
      <c r="G15" s="380"/>
      <c r="H15" s="408"/>
      <c r="I15" s="189"/>
      <c r="J15" s="406"/>
      <c r="K15" s="406"/>
      <c r="L15" s="406"/>
      <c r="M15" s="406"/>
      <c r="N15" s="406"/>
    </row>
    <row r="16" spans="2:14" ht="29.25" customHeight="1" x14ac:dyDescent="0.3">
      <c r="B16" s="205" t="s">
        <v>80</v>
      </c>
      <c r="C16" s="380"/>
      <c r="D16" s="380"/>
      <c r="E16" s="380"/>
      <c r="F16" s="380"/>
      <c r="G16" s="380"/>
      <c r="H16" s="408"/>
      <c r="I16" s="388" t="s">
        <v>101</v>
      </c>
      <c r="J16" s="389"/>
      <c r="K16" s="389"/>
      <c r="L16" s="389"/>
      <c r="M16" s="389"/>
      <c r="N16" s="389"/>
    </row>
    <row r="17" spans="2:14" ht="24.75" customHeight="1" x14ac:dyDescent="0.3">
      <c r="B17" s="205" t="s">
        <v>81</v>
      </c>
      <c r="C17" s="380"/>
      <c r="D17" s="380"/>
      <c r="E17" s="380"/>
      <c r="F17" s="380"/>
      <c r="G17" s="380"/>
      <c r="H17" s="408"/>
      <c r="I17" s="388" t="s">
        <v>102</v>
      </c>
      <c r="J17" s="389"/>
      <c r="K17" s="389"/>
      <c r="L17" s="389"/>
      <c r="M17" s="389"/>
      <c r="N17" s="389"/>
    </row>
    <row r="18" spans="2:14" ht="24" customHeight="1" x14ac:dyDescent="0.25">
      <c r="B18" s="190"/>
      <c r="C18" s="190"/>
      <c r="D18" s="190"/>
      <c r="E18" s="190"/>
      <c r="F18" s="190"/>
      <c r="G18" s="190"/>
      <c r="H18" s="191"/>
      <c r="I18" s="389"/>
      <c r="J18" s="389"/>
      <c r="K18" s="389"/>
      <c r="L18" s="389"/>
      <c r="M18" s="389"/>
      <c r="N18" s="389"/>
    </row>
    <row r="19" spans="2:14" ht="24" customHeight="1" x14ac:dyDescent="0.3">
      <c r="B19" s="397" t="s">
        <v>86</v>
      </c>
      <c r="C19" s="398"/>
      <c r="D19" s="399"/>
      <c r="E19" s="190"/>
      <c r="F19" s="403">
        <f>SUM('PU Holds'!X4)</f>
        <v>0</v>
      </c>
      <c r="G19" s="403"/>
      <c r="H19" s="191"/>
      <c r="I19" s="388"/>
      <c r="J19" s="389"/>
      <c r="K19" s="389"/>
      <c r="L19" s="389"/>
      <c r="M19" s="389"/>
      <c r="N19" s="389"/>
    </row>
    <row r="20" spans="2:14" ht="15" customHeight="1" x14ac:dyDescent="0.25">
      <c r="B20" s="404"/>
      <c r="C20" s="404"/>
      <c r="D20" s="404"/>
      <c r="E20" s="192"/>
      <c r="F20" s="209"/>
      <c r="G20" s="210"/>
      <c r="H20" s="191"/>
      <c r="I20" s="191"/>
      <c r="J20" s="191"/>
      <c r="K20" s="191"/>
      <c r="L20" s="194"/>
      <c r="M20" s="191"/>
      <c r="N20" s="191"/>
    </row>
    <row r="21" spans="2:14" ht="25.5" customHeight="1" x14ac:dyDescent="0.3">
      <c r="B21" s="400" t="s">
        <v>191</v>
      </c>
      <c r="C21" s="401"/>
      <c r="D21" s="402"/>
      <c r="E21" s="192"/>
      <c r="F21" s="405">
        <f>MACROS!W4</f>
        <v>0</v>
      </c>
      <c r="G21" s="405"/>
      <c r="H21" s="191"/>
      <c r="I21" s="388"/>
      <c r="J21" s="389"/>
      <c r="K21" s="389"/>
      <c r="L21" s="389"/>
      <c r="M21" s="389"/>
      <c r="N21" s="389"/>
    </row>
    <row r="22" spans="2:14" ht="16.5" customHeight="1" x14ac:dyDescent="0.25">
      <c r="B22" s="206"/>
      <c r="C22" s="207"/>
      <c r="D22" s="208"/>
      <c r="E22" s="192"/>
      <c r="F22" s="209"/>
      <c r="G22" s="210"/>
      <c r="H22" s="191"/>
      <c r="I22" s="191"/>
      <c r="J22" s="191"/>
      <c r="K22" s="191"/>
      <c r="L22" s="194"/>
      <c r="M22" s="191"/>
      <c r="N22" s="191"/>
    </row>
    <row r="23" spans="2:14" ht="25.5" customHeight="1" x14ac:dyDescent="0.25">
      <c r="B23" s="400" t="s">
        <v>87</v>
      </c>
      <c r="C23" s="401"/>
      <c r="D23" s="402"/>
      <c r="E23" s="192"/>
      <c r="F23" s="416">
        <f>'PU Holds'!X6+MACROS!W5</f>
        <v>0</v>
      </c>
      <c r="G23" s="416"/>
      <c r="H23" s="191"/>
      <c r="I23" s="389"/>
      <c r="J23" s="389"/>
      <c r="K23" s="389"/>
      <c r="L23" s="389"/>
      <c r="M23" s="389"/>
      <c r="N23" s="389"/>
    </row>
    <row r="24" spans="2:14" x14ac:dyDescent="0.25">
      <c r="B24" s="206"/>
      <c r="C24" s="207"/>
      <c r="D24" s="208"/>
      <c r="E24" s="192"/>
      <c r="F24" s="209"/>
      <c r="G24" s="210"/>
      <c r="H24" s="191"/>
      <c r="I24" s="191"/>
      <c r="J24" s="191"/>
      <c r="K24" s="191"/>
      <c r="L24" s="194"/>
      <c r="M24" s="191"/>
      <c r="N24" s="191"/>
    </row>
    <row r="25" spans="2:14" ht="25.5" customHeight="1" x14ac:dyDescent="0.25">
      <c r="B25" s="412" t="s">
        <v>89</v>
      </c>
      <c r="C25" s="413"/>
      <c r="D25" s="414"/>
      <c r="E25" s="192"/>
      <c r="F25" s="410">
        <f>SUM('PU Holds'!X7+MACROS!W6)</f>
        <v>0</v>
      </c>
      <c r="G25" s="411"/>
      <c r="H25" s="191"/>
      <c r="I25" s="415" t="s">
        <v>100</v>
      </c>
      <c r="J25" s="415"/>
      <c r="K25" s="415"/>
      <c r="L25" s="415"/>
      <c r="M25" s="415"/>
      <c r="N25" s="415"/>
    </row>
    <row r="26" spans="2:14" x14ac:dyDescent="0.25">
      <c r="B26" s="190"/>
      <c r="C26" s="195"/>
      <c r="D26" s="196"/>
      <c r="E26" s="192"/>
      <c r="F26" s="193"/>
      <c r="G26" s="191"/>
      <c r="H26" s="191"/>
      <c r="I26" s="191"/>
      <c r="J26" s="191"/>
      <c r="K26" s="191"/>
      <c r="L26" s="194"/>
      <c r="M26" s="191"/>
      <c r="N26" s="191"/>
    </row>
    <row r="27" spans="2:14" x14ac:dyDescent="0.25">
      <c r="B27" s="197"/>
      <c r="C27" s="198"/>
      <c r="D27" s="199"/>
      <c r="E27" s="200"/>
      <c r="F27" s="201"/>
      <c r="G27" s="202"/>
      <c r="H27" s="202"/>
      <c r="I27" s="202"/>
      <c r="J27" s="202"/>
      <c r="K27" s="202"/>
      <c r="L27" s="203"/>
      <c r="M27" s="202"/>
      <c r="N27" s="202"/>
    </row>
    <row r="28" spans="2:14" x14ac:dyDescent="0.25">
      <c r="B28" s="197"/>
      <c r="C28" s="204"/>
      <c r="D28" s="199"/>
      <c r="E28" s="200"/>
      <c r="F28" s="201"/>
      <c r="G28" s="202"/>
      <c r="H28" s="202"/>
      <c r="I28" s="202"/>
      <c r="J28" s="202"/>
      <c r="K28" s="202"/>
      <c r="L28" s="203"/>
      <c r="M28" s="202"/>
      <c r="N28" s="202"/>
    </row>
    <row r="29" spans="2:14" x14ac:dyDescent="0.25">
      <c r="B29" s="197"/>
      <c r="C29" s="204"/>
      <c r="D29" s="199"/>
      <c r="E29" s="200"/>
      <c r="F29" s="201"/>
      <c r="G29" s="202"/>
      <c r="H29" s="202"/>
      <c r="I29" s="202"/>
      <c r="J29" s="202"/>
      <c r="K29" s="202"/>
      <c r="L29" s="203"/>
      <c r="M29" s="202"/>
      <c r="N29" s="202"/>
    </row>
  </sheetData>
  <sheetProtection password="CC27" sheet="1" objects="1" scenarios="1"/>
  <mergeCells count="39">
    <mergeCell ref="F25:G25"/>
    <mergeCell ref="B25:D25"/>
    <mergeCell ref="I25:N25"/>
    <mergeCell ref="I19:N19"/>
    <mergeCell ref="I21:N21"/>
    <mergeCell ref="I23:N23"/>
    <mergeCell ref="F23:G23"/>
    <mergeCell ref="B2:N3"/>
    <mergeCell ref="B19:D19"/>
    <mergeCell ref="B21:D21"/>
    <mergeCell ref="B23:D23"/>
    <mergeCell ref="I18:N18"/>
    <mergeCell ref="F19:G19"/>
    <mergeCell ref="B20:D20"/>
    <mergeCell ref="F21:G21"/>
    <mergeCell ref="J15:N15"/>
    <mergeCell ref="B4:N5"/>
    <mergeCell ref="H6:H17"/>
    <mergeCell ref="B6:G7"/>
    <mergeCell ref="J9:N9"/>
    <mergeCell ref="J10:N10"/>
    <mergeCell ref="J11:N11"/>
    <mergeCell ref="J12:N12"/>
    <mergeCell ref="I6:N7"/>
    <mergeCell ref="C8:G8"/>
    <mergeCell ref="C9:G9"/>
    <mergeCell ref="C10:G10"/>
    <mergeCell ref="C11:G11"/>
    <mergeCell ref="C15:G15"/>
    <mergeCell ref="C16:G16"/>
    <mergeCell ref="C17:G17"/>
    <mergeCell ref="J8:N8"/>
    <mergeCell ref="J13:N13"/>
    <mergeCell ref="J14:N14"/>
    <mergeCell ref="C12:G12"/>
    <mergeCell ref="C13:G13"/>
    <mergeCell ref="C14:G14"/>
    <mergeCell ref="I17:N17"/>
    <mergeCell ref="I16:N16"/>
  </mergeCells>
  <hyperlinks>
    <hyperlink ref="I16" r:id="rId1"/>
    <hyperlink ref="I17" r:id="rId2" display="info@hitoholds.com"/>
  </hyperlinks>
  <pageMargins left="0.7" right="0.7" top="0.75" bottom="0.75" header="0.3" footer="0.3"/>
  <pageSetup paperSize="9" scale="62" orientation="landscape" horizontalDpi="4294967293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H3" sqref="H3"/>
    </sheetView>
  </sheetViews>
  <sheetFormatPr baseColWidth="10" defaultRowHeight="15" x14ac:dyDescent="0.25"/>
  <cols>
    <col min="1" max="1" width="6.140625" customWidth="1"/>
    <col min="2" max="2" width="20.85546875" customWidth="1"/>
    <col min="3" max="3" width="24.5703125" customWidth="1"/>
    <col min="6" max="6" width="14.42578125" customWidth="1"/>
    <col min="7" max="7" width="6.42578125" customWidth="1"/>
    <col min="8" max="9" width="7.28515625" customWidth="1"/>
    <col min="10" max="10" width="7.140625" customWidth="1"/>
    <col min="11" max="16" width="7.42578125" customWidth="1"/>
    <col min="17" max="17" width="17.28515625" customWidth="1"/>
    <col min="18" max="18" width="14" customWidth="1"/>
    <col min="19" max="19" width="13" customWidth="1"/>
    <col min="20" max="20" width="16.5703125" customWidth="1"/>
  </cols>
  <sheetData>
    <row r="1" spans="1:20" ht="23.25" x14ac:dyDescent="0.35">
      <c r="A1" s="4"/>
      <c r="F1" s="424" t="s">
        <v>85</v>
      </c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</row>
    <row r="2" spans="1:20" ht="19.5" customHeight="1" x14ac:dyDescent="0.25">
      <c r="A2" s="4"/>
      <c r="D2" s="1"/>
      <c r="E2" s="1"/>
      <c r="F2" s="1"/>
      <c r="G2" s="1"/>
      <c r="H2" s="1"/>
      <c r="I2" s="3"/>
      <c r="J2" s="2"/>
      <c r="K2" s="2"/>
      <c r="L2" s="2"/>
      <c r="M2" s="2"/>
      <c r="N2" s="2"/>
      <c r="O2" s="1"/>
      <c r="P2" s="1"/>
      <c r="Q2" s="1"/>
      <c r="R2" s="1"/>
      <c r="S2" s="1"/>
      <c r="T2" s="1"/>
    </row>
    <row r="3" spans="1:20" ht="19.5" customHeight="1" x14ac:dyDescent="0.25">
      <c r="A3" s="4"/>
      <c r="B3" s="82"/>
      <c r="C3" s="82"/>
      <c r="D3" s="82"/>
      <c r="E3" s="83"/>
      <c r="F3" s="91" t="s">
        <v>88</v>
      </c>
      <c r="G3" s="5">
        <f>G9*E9+G10*E10+G11*E11+G12*E12+G13*E13+G17*E17+G18*E18+G20*E20+G21*E21+G22*E22+G23*E23+G24*E24+G30*E30+G31*E31</f>
        <v>0</v>
      </c>
      <c r="H3" s="5"/>
      <c r="I3" s="5"/>
      <c r="J3" s="5"/>
      <c r="K3" s="5"/>
      <c r="L3" s="5"/>
      <c r="M3" s="5"/>
      <c r="N3" s="5"/>
      <c r="O3" s="5"/>
      <c r="P3" s="5"/>
      <c r="Q3" s="429" t="s">
        <v>18</v>
      </c>
      <c r="R3" s="430"/>
      <c r="S3" s="84"/>
      <c r="T3" s="92">
        <f>SUM(R9:R31)</f>
        <v>0</v>
      </c>
    </row>
    <row r="4" spans="1:20" ht="19.5" customHeight="1" x14ac:dyDescent="0.25">
      <c r="A4" s="4"/>
      <c r="B4" s="82"/>
      <c r="C4" s="82"/>
      <c r="D4" s="82"/>
      <c r="E4" s="83"/>
      <c r="F4" s="83"/>
      <c r="G4" s="431" t="s">
        <v>90</v>
      </c>
      <c r="H4" s="432" t="s">
        <v>91</v>
      </c>
      <c r="I4" s="435" t="s">
        <v>92</v>
      </c>
      <c r="J4" s="438" t="s">
        <v>93</v>
      </c>
      <c r="K4" s="441" t="s">
        <v>94</v>
      </c>
      <c r="L4" s="444" t="s">
        <v>95</v>
      </c>
      <c r="M4" s="447" t="s">
        <v>96</v>
      </c>
      <c r="N4" s="450" t="s">
        <v>97</v>
      </c>
      <c r="O4" s="425" t="s">
        <v>98</v>
      </c>
      <c r="P4" s="428" t="s">
        <v>99</v>
      </c>
      <c r="Q4" s="429" t="s">
        <v>19</v>
      </c>
      <c r="R4" s="430"/>
      <c r="S4" s="85"/>
      <c r="T4" s="93">
        <f>SUM(Q9:Q31)</f>
        <v>0</v>
      </c>
    </row>
    <row r="5" spans="1:20" ht="18.75" customHeight="1" x14ac:dyDescent="0.25">
      <c r="A5" s="4"/>
      <c r="B5" s="82"/>
      <c r="C5" s="82"/>
      <c r="D5" s="82"/>
      <c r="E5" s="83"/>
      <c r="F5" s="83"/>
      <c r="G5" s="431"/>
      <c r="H5" s="433"/>
      <c r="I5" s="436"/>
      <c r="J5" s="439"/>
      <c r="K5" s="442"/>
      <c r="L5" s="445"/>
      <c r="M5" s="448"/>
      <c r="N5" s="451"/>
      <c r="O5" s="426"/>
      <c r="P5" s="428"/>
      <c r="Q5" s="429" t="s">
        <v>83</v>
      </c>
      <c r="R5" s="430"/>
      <c r="S5" s="84"/>
      <c r="T5" s="94">
        <v>0</v>
      </c>
    </row>
    <row r="6" spans="1:20" ht="21.75" customHeight="1" x14ac:dyDescent="0.3">
      <c r="A6" s="4"/>
      <c r="B6" s="86"/>
      <c r="C6" s="86"/>
      <c r="D6" s="86"/>
      <c r="E6" s="86"/>
      <c r="F6" s="87"/>
      <c r="G6" s="431"/>
      <c r="H6" s="433"/>
      <c r="I6" s="436"/>
      <c r="J6" s="439"/>
      <c r="K6" s="442"/>
      <c r="L6" s="445"/>
      <c r="M6" s="448"/>
      <c r="N6" s="451"/>
      <c r="O6" s="426"/>
      <c r="P6" s="428"/>
      <c r="Q6" s="429" t="s">
        <v>20</v>
      </c>
      <c r="R6" s="430"/>
      <c r="S6" s="84"/>
      <c r="T6" s="95">
        <f>SUM(T10:T32)</f>
        <v>0</v>
      </c>
    </row>
    <row r="7" spans="1:20" ht="30.75" customHeight="1" x14ac:dyDescent="0.25">
      <c r="A7" s="4"/>
      <c r="B7" s="88" t="s">
        <v>16</v>
      </c>
      <c r="C7" s="88" t="s">
        <v>0</v>
      </c>
      <c r="D7" s="88" t="s">
        <v>1</v>
      </c>
      <c r="E7" s="88" t="s">
        <v>9</v>
      </c>
      <c r="F7" s="89" t="s">
        <v>8</v>
      </c>
      <c r="G7" s="431"/>
      <c r="H7" s="434"/>
      <c r="I7" s="437"/>
      <c r="J7" s="440"/>
      <c r="K7" s="443"/>
      <c r="L7" s="446"/>
      <c r="M7" s="449"/>
      <c r="N7" s="452"/>
      <c r="O7" s="427"/>
      <c r="P7" s="428"/>
      <c r="Q7" s="90" t="s">
        <v>17</v>
      </c>
      <c r="R7" s="88" t="s">
        <v>9</v>
      </c>
      <c r="S7" s="88" t="s">
        <v>82</v>
      </c>
      <c r="T7" s="88" t="s">
        <v>10</v>
      </c>
    </row>
    <row r="8" spans="1:20" ht="17.25" customHeight="1" x14ac:dyDescent="0.25">
      <c r="A8" s="4"/>
      <c r="B8" s="420"/>
      <c r="C8" s="420"/>
      <c r="D8" s="420"/>
      <c r="E8" s="420"/>
      <c r="F8" s="420"/>
      <c r="G8" s="420"/>
      <c r="H8" s="420"/>
      <c r="I8" s="420"/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</row>
    <row r="9" spans="1:20" ht="16.5" customHeight="1" x14ac:dyDescent="0.25">
      <c r="A9" s="4"/>
      <c r="B9" s="421" t="s">
        <v>31</v>
      </c>
      <c r="C9" s="5" t="s">
        <v>22</v>
      </c>
      <c r="D9" s="55" t="s">
        <v>46</v>
      </c>
      <c r="E9" s="6">
        <v>1</v>
      </c>
      <c r="F9" s="7"/>
      <c r="G9" s="8"/>
      <c r="H9" s="9"/>
      <c r="I9" s="10"/>
      <c r="J9" s="11"/>
      <c r="K9" s="12"/>
      <c r="L9" s="13"/>
      <c r="M9" s="14"/>
      <c r="N9" s="15"/>
      <c r="O9" s="16"/>
      <c r="P9" s="17"/>
      <c r="Q9" s="18">
        <f>SUM(G9:P9)</f>
        <v>0</v>
      </c>
      <c r="R9" s="19">
        <f>Q9*E9</f>
        <v>0</v>
      </c>
      <c r="S9" s="20">
        <v>0</v>
      </c>
      <c r="T9" s="21">
        <f>Q9*F9</f>
        <v>0</v>
      </c>
    </row>
    <row r="10" spans="1:20" ht="16.5" customHeight="1" x14ac:dyDescent="0.25">
      <c r="A10" s="4"/>
      <c r="B10" s="421"/>
      <c r="C10" s="5" t="s">
        <v>21</v>
      </c>
      <c r="D10" s="56" t="s">
        <v>47</v>
      </c>
      <c r="E10" s="6">
        <v>1</v>
      </c>
      <c r="F10" s="7"/>
      <c r="G10" s="8"/>
      <c r="H10" s="9"/>
      <c r="I10" s="10"/>
      <c r="J10" s="11"/>
      <c r="K10" s="12"/>
      <c r="L10" s="13"/>
      <c r="M10" s="14"/>
      <c r="N10" s="15"/>
      <c r="O10" s="16"/>
      <c r="P10" s="17"/>
      <c r="Q10" s="18">
        <f t="shared" ref="Q10:Q32" si="0">SUM(G10:P10)</f>
        <v>0</v>
      </c>
      <c r="R10" s="19">
        <f t="shared" ref="R10:R32" si="1">Q10*E10</f>
        <v>0</v>
      </c>
      <c r="S10" s="20">
        <v>0</v>
      </c>
      <c r="T10" s="21">
        <f t="shared" ref="T10:T32" si="2">Q10*F10</f>
        <v>0</v>
      </c>
    </row>
    <row r="11" spans="1:20" ht="16.5" customHeight="1" x14ac:dyDescent="0.25">
      <c r="A11" s="4"/>
      <c r="B11" s="421"/>
      <c r="C11" s="5" t="s">
        <v>23</v>
      </c>
      <c r="D11" s="56" t="s">
        <v>48</v>
      </c>
      <c r="E11" s="6">
        <v>1</v>
      </c>
      <c r="F11" s="7"/>
      <c r="G11" s="8"/>
      <c r="H11" s="9"/>
      <c r="I11" s="10"/>
      <c r="J11" s="11"/>
      <c r="K11" s="12"/>
      <c r="L11" s="13"/>
      <c r="M11" s="14"/>
      <c r="N11" s="15"/>
      <c r="O11" s="16"/>
      <c r="P11" s="17"/>
      <c r="Q11" s="18">
        <f t="shared" si="0"/>
        <v>0</v>
      </c>
      <c r="R11" s="19">
        <f t="shared" si="1"/>
        <v>0</v>
      </c>
      <c r="S11" s="20">
        <v>0</v>
      </c>
      <c r="T11" s="21">
        <f t="shared" si="2"/>
        <v>0</v>
      </c>
    </row>
    <row r="12" spans="1:20" ht="16.5" customHeight="1" x14ac:dyDescent="0.25">
      <c r="A12" s="4"/>
      <c r="B12" s="421"/>
      <c r="C12" s="5" t="s">
        <v>24</v>
      </c>
      <c r="D12" s="56" t="s">
        <v>49</v>
      </c>
      <c r="E12" s="6">
        <v>1</v>
      </c>
      <c r="F12" s="7"/>
      <c r="G12" s="8"/>
      <c r="H12" s="9"/>
      <c r="I12" s="10"/>
      <c r="J12" s="11"/>
      <c r="K12" s="12"/>
      <c r="L12" s="13"/>
      <c r="M12" s="14"/>
      <c r="N12" s="15"/>
      <c r="O12" s="16"/>
      <c r="P12" s="17"/>
      <c r="Q12" s="18">
        <f t="shared" si="0"/>
        <v>0</v>
      </c>
      <c r="R12" s="19">
        <f t="shared" si="1"/>
        <v>0</v>
      </c>
      <c r="S12" s="20">
        <v>0</v>
      </c>
      <c r="T12" s="21">
        <f t="shared" si="2"/>
        <v>0</v>
      </c>
    </row>
    <row r="13" spans="1:20" ht="16.5" customHeight="1" x14ac:dyDescent="0.25">
      <c r="A13" s="4"/>
      <c r="B13" s="421"/>
      <c r="C13" s="5" t="s">
        <v>25</v>
      </c>
      <c r="D13" s="56" t="s">
        <v>50</v>
      </c>
      <c r="E13" s="6">
        <v>1</v>
      </c>
      <c r="F13" s="7"/>
      <c r="G13" s="8"/>
      <c r="H13" s="9"/>
      <c r="I13" s="10"/>
      <c r="J13" s="11"/>
      <c r="K13" s="12"/>
      <c r="L13" s="13"/>
      <c r="M13" s="14"/>
      <c r="N13" s="15"/>
      <c r="O13" s="16"/>
      <c r="P13" s="17"/>
      <c r="Q13" s="18">
        <f t="shared" si="0"/>
        <v>0</v>
      </c>
      <c r="R13" s="19">
        <f t="shared" si="1"/>
        <v>0</v>
      </c>
      <c r="S13" s="20">
        <v>0</v>
      </c>
      <c r="T13" s="21">
        <f t="shared" si="2"/>
        <v>0</v>
      </c>
    </row>
    <row r="14" spans="1:20" ht="16.5" customHeight="1" x14ac:dyDescent="0.25">
      <c r="A14" s="4"/>
      <c r="B14" s="421"/>
      <c r="C14" s="5" t="s">
        <v>43</v>
      </c>
      <c r="D14" s="56" t="s">
        <v>51</v>
      </c>
      <c r="E14" s="6">
        <v>5</v>
      </c>
      <c r="F14" s="7"/>
      <c r="G14" s="8"/>
      <c r="H14" s="9"/>
      <c r="I14" s="10"/>
      <c r="J14" s="11"/>
      <c r="K14" s="12"/>
      <c r="L14" s="13"/>
      <c r="M14" s="14"/>
      <c r="N14" s="15"/>
      <c r="O14" s="16"/>
      <c r="P14" s="17"/>
      <c r="Q14" s="18">
        <f t="shared" si="0"/>
        <v>0</v>
      </c>
      <c r="R14" s="19">
        <f t="shared" si="1"/>
        <v>0</v>
      </c>
      <c r="S14" s="20">
        <v>0</v>
      </c>
      <c r="T14" s="21">
        <f t="shared" si="2"/>
        <v>0</v>
      </c>
    </row>
    <row r="15" spans="1:20" ht="16.5" customHeight="1" x14ac:dyDescent="0.25">
      <c r="A15" s="4"/>
      <c r="B15" s="421"/>
      <c r="C15" s="5" t="s">
        <v>26</v>
      </c>
      <c r="D15" s="56" t="s">
        <v>52</v>
      </c>
      <c r="E15" s="6">
        <v>1</v>
      </c>
      <c r="F15" s="7"/>
      <c r="G15" s="8"/>
      <c r="H15" s="9"/>
      <c r="I15" s="10"/>
      <c r="J15" s="11"/>
      <c r="K15" s="12"/>
      <c r="L15" s="13"/>
      <c r="M15" s="14"/>
      <c r="N15" s="15"/>
      <c r="O15" s="16"/>
      <c r="P15" s="17"/>
      <c r="Q15" s="18">
        <f t="shared" si="0"/>
        <v>0</v>
      </c>
      <c r="R15" s="19">
        <f t="shared" si="1"/>
        <v>0</v>
      </c>
      <c r="S15" s="20">
        <v>0</v>
      </c>
      <c r="T15" s="21">
        <f t="shared" si="2"/>
        <v>0</v>
      </c>
    </row>
    <row r="16" spans="1:20" ht="16.5" customHeight="1" x14ac:dyDescent="0.25">
      <c r="A16" s="4"/>
      <c r="B16" s="421"/>
      <c r="C16" s="5" t="s">
        <v>27</v>
      </c>
      <c r="D16" s="56" t="s">
        <v>53</v>
      </c>
      <c r="E16" s="6">
        <v>1</v>
      </c>
      <c r="F16" s="7"/>
      <c r="G16" s="8"/>
      <c r="H16" s="9"/>
      <c r="I16" s="10"/>
      <c r="J16" s="11"/>
      <c r="K16" s="12"/>
      <c r="L16" s="13"/>
      <c r="M16" s="14"/>
      <c r="N16" s="15"/>
      <c r="O16" s="16"/>
      <c r="P16" s="17"/>
      <c r="Q16" s="18">
        <f t="shared" si="0"/>
        <v>0</v>
      </c>
      <c r="R16" s="19">
        <f t="shared" si="1"/>
        <v>0</v>
      </c>
      <c r="S16" s="20">
        <v>0</v>
      </c>
      <c r="T16" s="21">
        <f t="shared" si="2"/>
        <v>0</v>
      </c>
    </row>
    <row r="17" spans="1:20" ht="16.5" customHeight="1" x14ac:dyDescent="0.25">
      <c r="A17" s="4"/>
      <c r="B17" s="421"/>
      <c r="C17" s="5" t="s">
        <v>28</v>
      </c>
      <c r="D17" s="56" t="s">
        <v>54</v>
      </c>
      <c r="E17" s="6">
        <v>1</v>
      </c>
      <c r="F17" s="7"/>
      <c r="G17" s="8"/>
      <c r="H17" s="9"/>
      <c r="I17" s="10"/>
      <c r="J17" s="11"/>
      <c r="K17" s="12"/>
      <c r="L17" s="13"/>
      <c r="M17" s="14"/>
      <c r="N17" s="15"/>
      <c r="O17" s="16"/>
      <c r="P17" s="17"/>
      <c r="Q17" s="18">
        <f t="shared" si="0"/>
        <v>0</v>
      </c>
      <c r="R17" s="19">
        <f t="shared" si="1"/>
        <v>0</v>
      </c>
      <c r="S17" s="20">
        <v>0</v>
      </c>
      <c r="T17" s="21">
        <f t="shared" si="2"/>
        <v>0</v>
      </c>
    </row>
    <row r="18" spans="1:20" ht="16.5" customHeight="1" x14ac:dyDescent="0.25">
      <c r="A18" s="4"/>
      <c r="B18" s="421"/>
      <c r="C18" s="5" t="s">
        <v>29</v>
      </c>
      <c r="D18" s="56" t="s">
        <v>55</v>
      </c>
      <c r="E18" s="6">
        <v>1</v>
      </c>
      <c r="F18" s="7"/>
      <c r="G18" s="8"/>
      <c r="H18" s="9"/>
      <c r="I18" s="10"/>
      <c r="J18" s="11"/>
      <c r="K18" s="12"/>
      <c r="L18" s="13"/>
      <c r="M18" s="14"/>
      <c r="N18" s="15"/>
      <c r="O18" s="16"/>
      <c r="P18" s="17"/>
      <c r="Q18" s="18">
        <f t="shared" si="0"/>
        <v>0</v>
      </c>
      <c r="R18" s="19">
        <f t="shared" si="1"/>
        <v>0</v>
      </c>
      <c r="S18" s="20">
        <v>0</v>
      </c>
      <c r="T18" s="21">
        <f t="shared" si="2"/>
        <v>0</v>
      </c>
    </row>
    <row r="19" spans="1:20" ht="16.5" customHeight="1" x14ac:dyDescent="0.25">
      <c r="A19" s="4"/>
      <c r="B19" s="422"/>
      <c r="C19" s="77" t="s">
        <v>30</v>
      </c>
      <c r="D19" s="56" t="s">
        <v>56</v>
      </c>
      <c r="E19" s="57">
        <v>1</v>
      </c>
      <c r="F19" s="58"/>
      <c r="G19" s="59"/>
      <c r="H19" s="60"/>
      <c r="I19" s="61"/>
      <c r="J19" s="62"/>
      <c r="K19" s="63"/>
      <c r="L19" s="64"/>
      <c r="M19" s="65"/>
      <c r="N19" s="66"/>
      <c r="O19" s="67"/>
      <c r="P19" s="68"/>
      <c r="Q19" s="18">
        <f t="shared" si="0"/>
        <v>0</v>
      </c>
      <c r="R19" s="19">
        <f t="shared" si="1"/>
        <v>0</v>
      </c>
      <c r="S19" s="20">
        <v>0</v>
      </c>
      <c r="T19" s="21">
        <f t="shared" si="2"/>
        <v>0</v>
      </c>
    </row>
    <row r="20" spans="1:20" ht="16.5" customHeight="1" thickBot="1" x14ac:dyDescent="0.3">
      <c r="A20" s="4"/>
      <c r="B20" s="423"/>
      <c r="C20" s="78" t="s">
        <v>43</v>
      </c>
      <c r="D20" s="69" t="s">
        <v>57</v>
      </c>
      <c r="E20" s="22">
        <v>5</v>
      </c>
      <c r="F20" s="23"/>
      <c r="G20" s="24"/>
      <c r="H20" s="25"/>
      <c r="I20" s="26"/>
      <c r="J20" s="27"/>
      <c r="K20" s="28"/>
      <c r="L20" s="29"/>
      <c r="M20" s="30"/>
      <c r="N20" s="31"/>
      <c r="O20" s="32"/>
      <c r="P20" s="33"/>
      <c r="Q20" s="34">
        <f t="shared" si="0"/>
        <v>0</v>
      </c>
      <c r="R20" s="35">
        <f t="shared" si="1"/>
        <v>0</v>
      </c>
      <c r="S20" s="36">
        <v>0</v>
      </c>
      <c r="T20" s="37">
        <f t="shared" si="2"/>
        <v>0</v>
      </c>
    </row>
    <row r="21" spans="1:20" x14ac:dyDescent="0.25">
      <c r="A21" s="4"/>
      <c r="B21" s="417" t="s">
        <v>32</v>
      </c>
      <c r="C21" s="79" t="s">
        <v>33</v>
      </c>
      <c r="D21" s="70" t="s">
        <v>58</v>
      </c>
      <c r="E21" s="38">
        <v>1</v>
      </c>
      <c r="F21" s="39"/>
      <c r="G21" s="40"/>
      <c r="H21" s="41"/>
      <c r="I21" s="42"/>
      <c r="J21" s="43"/>
      <c r="K21" s="44"/>
      <c r="L21" s="45"/>
      <c r="M21" s="46"/>
      <c r="N21" s="47"/>
      <c r="O21" s="48"/>
      <c r="P21" s="49"/>
      <c r="Q21" s="71">
        <f t="shared" si="0"/>
        <v>0</v>
      </c>
      <c r="R21" s="72">
        <f t="shared" si="1"/>
        <v>0</v>
      </c>
      <c r="S21" s="73">
        <v>0</v>
      </c>
      <c r="T21" s="74">
        <f t="shared" si="2"/>
        <v>0</v>
      </c>
    </row>
    <row r="22" spans="1:20" x14ac:dyDescent="0.25">
      <c r="A22" s="4"/>
      <c r="B22" s="418"/>
      <c r="C22" s="80" t="s">
        <v>34</v>
      </c>
      <c r="D22" s="55" t="s">
        <v>59</v>
      </c>
      <c r="E22" s="50">
        <v>1</v>
      </c>
      <c r="F22" s="51"/>
      <c r="G22" s="8"/>
      <c r="H22" s="9"/>
      <c r="I22" s="10"/>
      <c r="J22" s="11"/>
      <c r="K22" s="12"/>
      <c r="L22" s="13"/>
      <c r="M22" s="14"/>
      <c r="N22" s="15"/>
      <c r="O22" s="16"/>
      <c r="P22" s="17"/>
      <c r="Q22" s="18">
        <f t="shared" si="0"/>
        <v>0</v>
      </c>
      <c r="R22" s="19">
        <f t="shared" si="1"/>
        <v>0</v>
      </c>
      <c r="S22" s="20">
        <v>0</v>
      </c>
      <c r="T22" s="21">
        <f t="shared" si="2"/>
        <v>0</v>
      </c>
    </row>
    <row r="23" spans="1:20" x14ac:dyDescent="0.25">
      <c r="A23" s="4"/>
      <c r="B23" s="418"/>
      <c r="C23" s="80" t="s">
        <v>35</v>
      </c>
      <c r="D23" s="55" t="s">
        <v>60</v>
      </c>
      <c r="E23" s="50">
        <v>1</v>
      </c>
      <c r="F23" s="51"/>
      <c r="G23" s="8"/>
      <c r="H23" s="9"/>
      <c r="I23" s="10"/>
      <c r="J23" s="11"/>
      <c r="K23" s="12"/>
      <c r="L23" s="13"/>
      <c r="M23" s="14"/>
      <c r="N23" s="15"/>
      <c r="O23" s="16"/>
      <c r="P23" s="17"/>
      <c r="Q23" s="18">
        <f t="shared" si="0"/>
        <v>0</v>
      </c>
      <c r="R23" s="19">
        <f t="shared" si="1"/>
        <v>0</v>
      </c>
      <c r="S23" s="20">
        <v>0</v>
      </c>
      <c r="T23" s="21">
        <f t="shared" si="2"/>
        <v>0</v>
      </c>
    </row>
    <row r="24" spans="1:20" x14ac:dyDescent="0.25">
      <c r="A24" s="4"/>
      <c r="B24" s="418"/>
      <c r="C24" s="80" t="s">
        <v>36</v>
      </c>
      <c r="D24" s="55" t="s">
        <v>61</v>
      </c>
      <c r="E24" s="50">
        <v>1</v>
      </c>
      <c r="F24" s="51"/>
      <c r="G24" s="8"/>
      <c r="H24" s="9"/>
      <c r="I24" s="10"/>
      <c r="J24" s="11"/>
      <c r="K24" s="12"/>
      <c r="L24" s="13"/>
      <c r="M24" s="14"/>
      <c r="N24" s="15"/>
      <c r="O24" s="16"/>
      <c r="P24" s="17"/>
      <c r="Q24" s="18">
        <f t="shared" si="0"/>
        <v>0</v>
      </c>
      <c r="R24" s="19">
        <f t="shared" si="1"/>
        <v>0</v>
      </c>
      <c r="S24" s="20">
        <v>0</v>
      </c>
      <c r="T24" s="21">
        <f t="shared" si="2"/>
        <v>0</v>
      </c>
    </row>
    <row r="25" spans="1:20" x14ac:dyDescent="0.25">
      <c r="A25" s="4"/>
      <c r="B25" s="418"/>
      <c r="C25" s="80" t="s">
        <v>37</v>
      </c>
      <c r="D25" s="55" t="s">
        <v>62</v>
      </c>
      <c r="E25" s="50">
        <v>1</v>
      </c>
      <c r="F25" s="51"/>
      <c r="G25" s="8"/>
      <c r="H25" s="9"/>
      <c r="I25" s="10"/>
      <c r="J25" s="11"/>
      <c r="K25" s="12"/>
      <c r="L25" s="13"/>
      <c r="M25" s="14"/>
      <c r="N25" s="15"/>
      <c r="O25" s="16"/>
      <c r="P25" s="17"/>
      <c r="Q25" s="18">
        <f t="shared" si="0"/>
        <v>0</v>
      </c>
      <c r="R25" s="19">
        <f t="shared" si="1"/>
        <v>0</v>
      </c>
      <c r="S25" s="20">
        <v>0</v>
      </c>
      <c r="T25" s="21">
        <f t="shared" si="2"/>
        <v>0</v>
      </c>
    </row>
    <row r="26" spans="1:20" x14ac:dyDescent="0.25">
      <c r="A26" s="4"/>
      <c r="B26" s="418"/>
      <c r="C26" s="80" t="s">
        <v>44</v>
      </c>
      <c r="D26" s="55" t="s">
        <v>63</v>
      </c>
      <c r="E26" s="50">
        <v>5</v>
      </c>
      <c r="F26" s="51"/>
      <c r="G26" s="8"/>
      <c r="H26" s="9"/>
      <c r="I26" s="10"/>
      <c r="J26" s="11"/>
      <c r="K26" s="12"/>
      <c r="L26" s="13"/>
      <c r="M26" s="14"/>
      <c r="N26" s="15"/>
      <c r="O26" s="16"/>
      <c r="P26" s="17"/>
      <c r="Q26" s="18">
        <f t="shared" si="0"/>
        <v>0</v>
      </c>
      <c r="R26" s="19">
        <f t="shared" si="1"/>
        <v>0</v>
      </c>
      <c r="S26" s="20">
        <v>0</v>
      </c>
      <c r="T26" s="21">
        <f t="shared" si="2"/>
        <v>0</v>
      </c>
    </row>
    <row r="27" spans="1:20" x14ac:dyDescent="0.25">
      <c r="A27" s="4"/>
      <c r="B27" s="418"/>
      <c r="C27" s="80" t="s">
        <v>38</v>
      </c>
      <c r="D27" s="55" t="s">
        <v>64</v>
      </c>
      <c r="E27" s="50">
        <v>1</v>
      </c>
      <c r="F27" s="51"/>
      <c r="G27" s="8"/>
      <c r="H27" s="9"/>
      <c r="I27" s="10"/>
      <c r="J27" s="11"/>
      <c r="K27" s="12"/>
      <c r="L27" s="13"/>
      <c r="M27" s="14"/>
      <c r="N27" s="15"/>
      <c r="O27" s="16"/>
      <c r="P27" s="17"/>
      <c r="Q27" s="18">
        <f t="shared" si="0"/>
        <v>0</v>
      </c>
      <c r="R27" s="19">
        <f t="shared" si="1"/>
        <v>0</v>
      </c>
      <c r="S27" s="20">
        <v>0</v>
      </c>
      <c r="T27" s="21">
        <f t="shared" si="2"/>
        <v>0</v>
      </c>
    </row>
    <row r="28" spans="1:20" x14ac:dyDescent="0.25">
      <c r="A28" s="4"/>
      <c r="B28" s="418"/>
      <c r="C28" s="80" t="s">
        <v>39</v>
      </c>
      <c r="D28" s="55" t="s">
        <v>65</v>
      </c>
      <c r="E28" s="50">
        <v>1</v>
      </c>
      <c r="F28" s="51"/>
      <c r="G28" s="8"/>
      <c r="H28" s="9"/>
      <c r="I28" s="10"/>
      <c r="J28" s="11"/>
      <c r="K28" s="12"/>
      <c r="L28" s="13"/>
      <c r="M28" s="14"/>
      <c r="N28" s="15"/>
      <c r="O28" s="16"/>
      <c r="P28" s="17"/>
      <c r="Q28" s="18">
        <f t="shared" si="0"/>
        <v>0</v>
      </c>
      <c r="R28" s="19">
        <f t="shared" si="1"/>
        <v>0</v>
      </c>
      <c r="S28" s="20">
        <v>0</v>
      </c>
      <c r="T28" s="21">
        <f t="shared" si="2"/>
        <v>0</v>
      </c>
    </row>
    <row r="29" spans="1:20" x14ac:dyDescent="0.25">
      <c r="A29" s="4"/>
      <c r="B29" s="418"/>
      <c r="C29" s="80" t="s">
        <v>40</v>
      </c>
      <c r="D29" s="55" t="s">
        <v>66</v>
      </c>
      <c r="E29" s="50">
        <v>1</v>
      </c>
      <c r="F29" s="51"/>
      <c r="G29" s="8"/>
      <c r="H29" s="9"/>
      <c r="I29" s="10"/>
      <c r="J29" s="11"/>
      <c r="K29" s="12"/>
      <c r="L29" s="13"/>
      <c r="M29" s="14"/>
      <c r="N29" s="15"/>
      <c r="O29" s="16"/>
      <c r="P29" s="17"/>
      <c r="Q29" s="18">
        <f t="shared" si="0"/>
        <v>0</v>
      </c>
      <c r="R29" s="19">
        <f t="shared" si="1"/>
        <v>0</v>
      </c>
      <c r="S29" s="20">
        <v>0</v>
      </c>
      <c r="T29" s="21">
        <f t="shared" si="2"/>
        <v>0</v>
      </c>
    </row>
    <row r="30" spans="1:20" x14ac:dyDescent="0.25">
      <c r="A30" s="4"/>
      <c r="B30" s="418"/>
      <c r="C30" s="80" t="s">
        <v>41</v>
      </c>
      <c r="D30" s="55" t="s">
        <v>67</v>
      </c>
      <c r="E30" s="50">
        <v>1</v>
      </c>
      <c r="F30" s="51"/>
      <c r="G30" s="8"/>
      <c r="H30" s="9"/>
      <c r="I30" s="10"/>
      <c r="J30" s="11"/>
      <c r="K30" s="12"/>
      <c r="L30" s="13"/>
      <c r="M30" s="14"/>
      <c r="N30" s="15"/>
      <c r="O30" s="16"/>
      <c r="P30" s="17"/>
      <c r="Q30" s="18">
        <f t="shared" si="0"/>
        <v>0</v>
      </c>
      <c r="R30" s="19">
        <f t="shared" si="1"/>
        <v>0</v>
      </c>
      <c r="S30" s="20">
        <v>0</v>
      </c>
      <c r="T30" s="21">
        <f t="shared" si="2"/>
        <v>0</v>
      </c>
    </row>
    <row r="31" spans="1:20" x14ac:dyDescent="0.25">
      <c r="A31" s="4"/>
      <c r="B31" s="418"/>
      <c r="C31" s="81" t="s">
        <v>42</v>
      </c>
      <c r="D31" s="55" t="s">
        <v>68</v>
      </c>
      <c r="E31" s="50">
        <v>1</v>
      </c>
      <c r="F31" s="51"/>
      <c r="G31" s="8"/>
      <c r="H31" s="9"/>
      <c r="I31" s="10"/>
      <c r="J31" s="11"/>
      <c r="K31" s="75"/>
      <c r="L31" s="13"/>
      <c r="M31" s="14"/>
      <c r="N31" s="15"/>
      <c r="O31" s="16"/>
      <c r="P31" s="17"/>
      <c r="Q31" s="18">
        <f t="shared" si="0"/>
        <v>0</v>
      </c>
      <c r="R31" s="19">
        <f t="shared" si="1"/>
        <v>0</v>
      </c>
      <c r="S31" s="20">
        <v>0</v>
      </c>
      <c r="T31" s="21">
        <f t="shared" si="2"/>
        <v>0</v>
      </c>
    </row>
    <row r="32" spans="1:20" ht="15.75" thickBot="1" x14ac:dyDescent="0.3">
      <c r="A32" s="4"/>
      <c r="B32" s="419"/>
      <c r="C32" s="78" t="s">
        <v>45</v>
      </c>
      <c r="D32" s="76" t="s">
        <v>69</v>
      </c>
      <c r="E32" s="52">
        <v>5</v>
      </c>
      <c r="F32" s="53"/>
      <c r="G32" s="24"/>
      <c r="H32" s="25"/>
      <c r="I32" s="26"/>
      <c r="J32" s="27"/>
      <c r="K32" s="54"/>
      <c r="L32" s="29"/>
      <c r="M32" s="30"/>
      <c r="N32" s="31"/>
      <c r="O32" s="32"/>
      <c r="P32" s="33"/>
      <c r="Q32" s="34">
        <f t="shared" si="0"/>
        <v>0</v>
      </c>
      <c r="R32" s="35">
        <f t="shared" si="1"/>
        <v>0</v>
      </c>
      <c r="S32" s="36">
        <v>0</v>
      </c>
      <c r="T32" s="37">
        <f t="shared" si="2"/>
        <v>0</v>
      </c>
    </row>
    <row r="37" spans="17:17" x14ac:dyDescent="0.25">
      <c r="Q37" t="s">
        <v>11</v>
      </c>
    </row>
  </sheetData>
  <mergeCells count="18">
    <mergeCell ref="N4:N7"/>
    <mergeCell ref="Q6:R6"/>
    <mergeCell ref="B21:B32"/>
    <mergeCell ref="B8:T8"/>
    <mergeCell ref="B9:B20"/>
    <mergeCell ref="F1:T1"/>
    <mergeCell ref="O4:O7"/>
    <mergeCell ref="P4:P7"/>
    <mergeCell ref="Q4:R4"/>
    <mergeCell ref="Q5:R5"/>
    <mergeCell ref="Q3:R3"/>
    <mergeCell ref="G4:G7"/>
    <mergeCell ref="H4:H7"/>
    <mergeCell ref="I4:I7"/>
    <mergeCell ref="J4:J7"/>
    <mergeCell ref="K4:K7"/>
    <mergeCell ref="L4:L7"/>
    <mergeCell ref="M4:M7"/>
  </mergeCells>
  <pageMargins left="0.7" right="0.7" top="0.75" bottom="0.75" header="0.3" footer="0.3"/>
  <pageSetup paperSize="9" scale="62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PU Holds</vt:lpstr>
      <vt:lpstr>MACROS</vt:lpstr>
      <vt:lpstr>Info&amp;overview</vt:lpstr>
      <vt:lpstr>Fiberglass</vt:lpstr>
      <vt:lpstr>'PU Holds'!Área_de_impresión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2023-11-09T10:08:44Z</cp:lastPrinted>
  <dcterms:created xsi:type="dcterms:W3CDTF">2021-09-21T13:58:15Z</dcterms:created>
  <dcterms:modified xsi:type="dcterms:W3CDTF">2024-10-09T08:33:55Z</dcterms:modified>
</cp:coreProperties>
</file>